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acqueline.haenggeli\AppData\Local\Microsoft\Windows\INetCache\Content.Outlook\1IYAP3XB\"/>
    </mc:Choice>
  </mc:AlternateContent>
  <xr:revisionPtr revIDLastSave="0" documentId="13_ncr:1_{34E656B3-4922-4DC3-8B9F-FA6BF0E81CAE}" xr6:coauthVersionLast="36" xr6:coauthVersionMax="36" xr10:uidLastSave="{00000000-0000-0000-0000-000000000000}"/>
  <bookViews>
    <workbookView xWindow="-15" yWindow="-15" windowWidth="14400" windowHeight="12705" activeTab="1" xr2:uid="{00000000-000D-0000-FFFF-FFFF00000000}"/>
  </bookViews>
  <sheets>
    <sheet name="Studienverlaufplaner" sheetId="7" r:id="rId1"/>
    <sheet name="Angepasstes Basiscurriculum" sheetId="2" r:id="rId2"/>
    <sheet name="Methodenworkshops" sheetId="8" r:id="rId3"/>
    <sheet name="Formular Anerk. VL" sheetId="6" state="hidden" r:id="rId4"/>
    <sheet name="Texte" sheetId="3" state="hidden" r:id="rId5"/>
  </sheets>
  <definedNames>
    <definedName name="_xlnm._FilterDatabase" localSheetId="0" hidden="1">Studienverlaufplaner!$A$3:$B$5</definedName>
    <definedName name="_xlnm.Print_Area" localSheetId="3">'Formular Anerk. VL'!$B$1:$I$70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3" i="2" l="1"/>
  <c r="M54" i="2"/>
  <c r="M52" i="2"/>
  <c r="G23" i="7"/>
  <c r="P51" i="2"/>
  <c r="P49" i="2"/>
  <c r="P48" i="2"/>
  <c r="P47" i="2"/>
  <c r="P44" i="2"/>
  <c r="P24" i="2"/>
  <c r="P11" i="2"/>
  <c r="M72" i="2"/>
  <c r="M68" i="2"/>
  <c r="M62" i="2"/>
  <c r="M59" i="2"/>
  <c r="M55" i="2"/>
  <c r="M50" i="2"/>
  <c r="M46" i="2"/>
  <c r="P16" i="2"/>
  <c r="P14" i="2"/>
  <c r="P10" i="2"/>
  <c r="P12" i="2"/>
  <c r="P6" i="2"/>
  <c r="M66" i="2"/>
  <c r="M44" i="2"/>
  <c r="M40" i="2"/>
  <c r="M32" i="2"/>
  <c r="M25" i="2"/>
  <c r="M22" i="2"/>
  <c r="M20" i="2"/>
  <c r="M17" i="2"/>
  <c r="M11" i="2"/>
  <c r="M51" i="2"/>
  <c r="M49" i="2"/>
  <c r="M48" i="2"/>
  <c r="M47" i="2"/>
  <c r="M45" i="2"/>
  <c r="M24" i="2"/>
  <c r="M10" i="2"/>
  <c r="J73" i="2"/>
  <c r="J69" i="2"/>
  <c r="J61" i="2"/>
  <c r="J59" i="2"/>
  <c r="J55" i="2"/>
  <c r="J49" i="2"/>
  <c r="J44" i="2"/>
  <c r="M16" i="2"/>
  <c r="M15" i="2"/>
  <c r="M9" i="2"/>
  <c r="M12" i="2"/>
  <c r="M6" i="2"/>
  <c r="J66" i="2"/>
  <c r="J46" i="2"/>
  <c r="J40" i="2"/>
  <c r="J33" i="2"/>
  <c r="J25" i="2"/>
  <c r="J22" i="2"/>
  <c r="J20" i="2"/>
  <c r="J17" i="2"/>
  <c r="J11" i="2"/>
  <c r="J52" i="2"/>
  <c r="J50" i="2"/>
  <c r="J48" i="2"/>
  <c r="J47" i="2"/>
  <c r="J45" i="2"/>
  <c r="J24" i="2"/>
  <c r="J9" i="2"/>
  <c r="E74" i="2"/>
  <c r="E69" i="2"/>
  <c r="E61" i="2"/>
  <c r="E59" i="2"/>
  <c r="E55" i="2"/>
  <c r="E50" i="2"/>
  <c r="E45" i="2"/>
  <c r="O25" i="7"/>
  <c r="O24" i="7"/>
  <c r="N13" i="7"/>
  <c r="I21" i="7"/>
  <c r="P59" i="2"/>
  <c r="M69" i="2"/>
  <c r="J64" i="2"/>
  <c r="M61" i="2"/>
  <c r="E56" i="2"/>
  <c r="P52" i="2"/>
  <c r="P41" i="2"/>
  <c r="M41" i="2"/>
  <c r="G18" i="7"/>
  <c r="M14" i="2"/>
  <c r="M31" i="2"/>
  <c r="C63" i="2"/>
  <c r="C57" i="2"/>
  <c r="C53" i="2"/>
  <c r="O20" i="7"/>
  <c r="O21" i="7"/>
  <c r="O23" i="7"/>
  <c r="O22" i="7"/>
  <c r="O19" i="7"/>
  <c r="O18" i="7"/>
  <c r="O17" i="7"/>
  <c r="E71" i="2"/>
  <c r="E63" i="2"/>
  <c r="E47" i="2"/>
  <c r="J32" i="2"/>
  <c r="G13" i="7"/>
  <c r="L12" i="7"/>
  <c r="J68" i="2"/>
  <c r="J70" i="2"/>
  <c r="I10" i="7"/>
  <c r="I9" i="7"/>
  <c r="N9" i="7"/>
  <c r="L13" i="7"/>
  <c r="O13" i="7"/>
  <c r="O12" i="7"/>
  <c r="C65" i="2"/>
  <c r="C64" i="2"/>
  <c r="C61" i="2"/>
  <c r="E57" i="2"/>
  <c r="I12" i="7"/>
  <c r="D8" i="7"/>
  <c r="H53" i="2"/>
  <c r="H51" i="2"/>
  <c r="H49" i="2"/>
  <c r="H48" i="2"/>
  <c r="P30" i="2"/>
  <c r="M30" i="2"/>
  <c r="J71" i="2"/>
  <c r="H14" i="2"/>
  <c r="C14" i="2"/>
  <c r="C59" i="2"/>
  <c r="O7" i="7"/>
  <c r="O6" i="7"/>
  <c r="N8" i="7"/>
  <c r="O8" i="7"/>
  <c r="O9" i="7"/>
  <c r="I19" i="7"/>
  <c r="I20" i="7"/>
  <c r="G20" i="7"/>
  <c r="I8" i="7"/>
  <c r="G8" i="7"/>
  <c r="D7" i="7"/>
  <c r="J7" i="2"/>
  <c r="E51" i="2"/>
  <c r="E41" i="2"/>
  <c r="E23" i="2"/>
  <c r="C36" i="2"/>
  <c r="C44" i="2"/>
  <c r="C23" i="2"/>
  <c r="C12" i="2"/>
  <c r="J63" i="2"/>
  <c r="J6" i="2"/>
  <c r="E36" i="2"/>
  <c r="C18" i="2"/>
  <c r="C19" i="2"/>
  <c r="C31" i="2"/>
  <c r="H38" i="2"/>
  <c r="H65" i="2"/>
  <c r="H47" i="2"/>
  <c r="H44" i="2"/>
  <c r="C17" i="2"/>
  <c r="I22" i="7"/>
  <c r="G22" i="7"/>
  <c r="G17" i="7"/>
  <c r="G21" i="7"/>
  <c r="J36" i="2"/>
  <c r="C32" i="2"/>
  <c r="C16" i="2"/>
  <c r="C21" i="2"/>
  <c r="P19" i="2"/>
  <c r="P70" i="2"/>
  <c r="P29" i="2"/>
  <c r="P8" i="2"/>
  <c r="M29" i="2"/>
  <c r="M19" i="2"/>
  <c r="M70" i="2"/>
  <c r="J57" i="2"/>
  <c r="E70" i="2"/>
  <c r="J60" i="2"/>
  <c r="J29" i="2"/>
  <c r="J19" i="2"/>
  <c r="G19" i="7"/>
  <c r="B28" i="7"/>
  <c r="D28" i="7"/>
  <c r="C28" i="7"/>
  <c r="E28" i="7"/>
  <c r="F28" i="7"/>
  <c r="G28" i="7"/>
  <c r="I28" i="7"/>
  <c r="B27" i="7"/>
  <c r="B34" i="7"/>
  <c r="D27" i="7"/>
  <c r="C27" i="7"/>
  <c r="E27" i="7"/>
  <c r="F27" i="7"/>
  <c r="G27" i="7"/>
  <c r="I27" i="7"/>
  <c r="D29" i="7"/>
  <c r="D30" i="7"/>
  <c r="D31" i="7"/>
  <c r="C31" i="7"/>
  <c r="E31" i="7"/>
  <c r="F31" i="7"/>
  <c r="G31" i="7"/>
  <c r="I31" i="7"/>
  <c r="D32" i="7"/>
  <c r="C32" i="7"/>
  <c r="E32" i="7"/>
  <c r="F32" i="7"/>
  <c r="G32" i="7"/>
  <c r="I32" i="7"/>
  <c r="D33" i="7"/>
  <c r="C33" i="7"/>
  <c r="E33" i="7"/>
  <c r="F33" i="7"/>
  <c r="G33" i="7"/>
  <c r="I33" i="7"/>
  <c r="J72" i="2"/>
  <c r="J51" i="2"/>
  <c r="P72" i="2"/>
  <c r="P56" i="2"/>
  <c r="P39" i="2"/>
  <c r="P25" i="2"/>
  <c r="P9" i="2"/>
  <c r="M39" i="2"/>
  <c r="I1" i="2"/>
  <c r="P21" i="2"/>
  <c r="D1" i="2"/>
  <c r="M21" i="2"/>
  <c r="C30" i="7"/>
  <c r="E30" i="7"/>
  <c r="F30" i="7"/>
  <c r="G30" i="7"/>
  <c r="I30" i="7"/>
  <c r="C29" i="7"/>
  <c r="E29" i="7"/>
  <c r="F29" i="7"/>
  <c r="G29" i="7"/>
  <c r="I29" i="7"/>
  <c r="C26" i="7"/>
  <c r="C34" i="7"/>
  <c r="E26" i="7"/>
  <c r="F26" i="7"/>
  <c r="G26" i="7"/>
  <c r="I26" i="7"/>
  <c r="I23" i="7"/>
  <c r="I18" i="7"/>
  <c r="B18" i="7"/>
  <c r="I17" i="7"/>
  <c r="I16" i="7"/>
  <c r="G16" i="7"/>
  <c r="I15" i="7"/>
  <c r="G15" i="7"/>
  <c r="I14" i="7"/>
  <c r="G14" i="7"/>
  <c r="I13" i="7"/>
  <c r="I11" i="7"/>
  <c r="I7" i="7"/>
  <c r="I6" i="7"/>
  <c r="I5" i="7"/>
  <c r="O4" i="7"/>
  <c r="I4" i="7"/>
  <c r="H31" i="2"/>
  <c r="H29" i="2"/>
  <c r="H28" i="2"/>
  <c r="H27" i="2"/>
  <c r="H24" i="2"/>
  <c r="H23" i="2"/>
  <c r="H21" i="2"/>
  <c r="H19" i="2"/>
  <c r="H18" i="2"/>
  <c r="H17" i="2"/>
  <c r="H16" i="2"/>
  <c r="C47" i="2"/>
  <c r="H32" i="2"/>
  <c r="H25" i="2"/>
  <c r="C48" i="2"/>
  <c r="C49" i="2"/>
  <c r="C51" i="2"/>
  <c r="C55" i="2"/>
  <c r="C29" i="2"/>
  <c r="C28" i="2"/>
  <c r="C27" i="2"/>
  <c r="C25" i="2"/>
  <c r="C24" i="2"/>
  <c r="D34" i="7"/>
  <c r="E34" i="7"/>
</calcChain>
</file>

<file path=xl/sharedStrings.xml><?xml version="1.0" encoding="utf-8"?>
<sst xmlns="http://schemas.openxmlformats.org/spreadsheetml/2006/main" count="705" uniqueCount="326">
  <si>
    <t>P01</t>
  </si>
  <si>
    <t>P02</t>
  </si>
  <si>
    <t>P03</t>
  </si>
  <si>
    <t>P16</t>
  </si>
  <si>
    <t>P19</t>
  </si>
  <si>
    <t>P17</t>
  </si>
  <si>
    <t>P21</t>
  </si>
  <si>
    <t>P24</t>
  </si>
  <si>
    <t>P13</t>
  </si>
  <si>
    <t>P22</t>
  </si>
  <si>
    <t>P11</t>
  </si>
  <si>
    <t>P05</t>
  </si>
  <si>
    <t>P09</t>
  </si>
  <si>
    <t>P06</t>
  </si>
  <si>
    <t>P10</t>
  </si>
  <si>
    <t>P14</t>
  </si>
  <si>
    <t>P23</t>
  </si>
  <si>
    <t>P08</t>
  </si>
  <si>
    <t>Beratung</t>
  </si>
  <si>
    <t>Förderbedarf Hören</t>
  </si>
  <si>
    <t>Förderbedarf körperliche und motorische Entwicklung</t>
  </si>
  <si>
    <t>Förderbedarf geistige Entwicklung</t>
  </si>
  <si>
    <t>P15</t>
  </si>
  <si>
    <t>Kontext: Bildung- und Sozialpolitik/ Recht</t>
  </si>
  <si>
    <t>Kontext: Übergänge-Vorschule-Schule-Beruf</t>
  </si>
  <si>
    <t>Masterthese</t>
  </si>
  <si>
    <t>Kontext: Unterricht ( Integration, Kooperation und Unterrichtsentw.)</t>
  </si>
  <si>
    <t>Kontext: Schule (Integration,Kooperation und Schulentw.)</t>
  </si>
  <si>
    <t>Förderbedarf Sehen</t>
  </si>
  <si>
    <t>Praxisprojekt</t>
  </si>
  <si>
    <t>Anerkennung von Vorleistungen</t>
  </si>
  <si>
    <t>Name:</t>
  </si>
  <si>
    <t>SG:</t>
  </si>
  <si>
    <t>Schwerpunkt:</t>
  </si>
  <si>
    <t>Pflichtmodule</t>
  </si>
  <si>
    <t>Wahlmodule</t>
  </si>
  <si>
    <t>Vorname:</t>
  </si>
  <si>
    <t>1 ECTS</t>
  </si>
  <si>
    <t>2 ECTS</t>
  </si>
  <si>
    <t>3 ECTS</t>
  </si>
  <si>
    <t>0.5 ECTS</t>
  </si>
  <si>
    <t>20 ECTS</t>
  </si>
  <si>
    <t>Prof. Dr. Josef Steppacher</t>
  </si>
  <si>
    <t>Departementsleiter</t>
  </si>
  <si>
    <t>Praxisberatung   12 Tage</t>
  </si>
  <si>
    <t>20 Freitage</t>
  </si>
  <si>
    <t>SW Ethik</t>
  </si>
  <si>
    <t>P18</t>
  </si>
  <si>
    <t>LNW</t>
  </si>
  <si>
    <t xml:space="preserve">Förderdiagnostik </t>
  </si>
  <si>
    <t>Sprache</t>
  </si>
  <si>
    <t>Lernen</t>
  </si>
  <si>
    <t>Prüfungen</t>
  </si>
  <si>
    <t>Praktische Prüfung</t>
  </si>
  <si>
    <t>Kontextaspekte</t>
  </si>
  <si>
    <t>Masterarbeit: schriftlich und mündlich</t>
  </si>
  <si>
    <t>mündliche Prüfung zu Schwerpunkt/Profil</t>
  </si>
  <si>
    <t>Praxisprojekt: schriftliche Dokumentation</t>
  </si>
  <si>
    <t>anerkannte
Leistung</t>
  </si>
  <si>
    <t>*Anteil ECTS:</t>
  </si>
  <si>
    <t>**Anteil ECTS :</t>
  </si>
  <si>
    <t>ECTS
Punkte</t>
  </si>
  <si>
    <t>Total ECTS Punkte</t>
  </si>
  <si>
    <t>P80</t>
  </si>
  <si>
    <t>P90</t>
  </si>
  <si>
    <t>P70</t>
  </si>
  <si>
    <t>6 ECTS</t>
  </si>
  <si>
    <t>Förderbedarf Emotionale u. soziale Entwicklung</t>
  </si>
  <si>
    <t>10 ECTS</t>
  </si>
  <si>
    <t xml:space="preserve">Mathematik </t>
  </si>
  <si>
    <t>3. Sem.</t>
  </si>
  <si>
    <t>2. Sem.</t>
  </si>
  <si>
    <t>1. Sem.</t>
  </si>
  <si>
    <t>4. Sem.</t>
  </si>
  <si>
    <t>5 ECTS</t>
  </si>
  <si>
    <t>Praxiserkundung in unterschiedlichen Praxisfelder der SHP</t>
  </si>
  <si>
    <t>Angeleitetes Studium</t>
  </si>
  <si>
    <t>A02</t>
  </si>
  <si>
    <t>Master-Studiengang Sonderpädagogik Vertiefungsrichtung Schulische Heilpädagogik SHP 2011</t>
  </si>
  <si>
    <t>Hochschule für Heilpädagogik Zürich HfH</t>
  </si>
  <si>
    <t>Masterstudiengang Sonderpädagogik: Vertiefung Schulische Heilpädagogik 2011</t>
  </si>
  <si>
    <t>Basiscurriculum</t>
  </si>
  <si>
    <t>DIN</t>
  </si>
  <si>
    <t xml:space="preserve">Kontaktstudium HfH: </t>
    <phoneticPr fontId="0" type="noConversion"/>
  </si>
  <si>
    <t>Kontaktstudium HfH:</t>
  </si>
  <si>
    <t>Wo</t>
  </si>
  <si>
    <t>Montag</t>
  </si>
  <si>
    <t>Freitage</t>
  </si>
  <si>
    <t>Donnerstag</t>
  </si>
  <si>
    <t>Wahl
module</t>
  </si>
  <si>
    <t>x</t>
  </si>
  <si>
    <t>P01
P02</t>
  </si>
  <si>
    <t>Förderbedarf emotionale-soziale Entwicklung</t>
  </si>
  <si>
    <t>Praxisberatung</t>
  </si>
  <si>
    <t>Praxisberatung (auch projektbezogen)</t>
  </si>
  <si>
    <t xml:space="preserve">Praxisberatung </t>
  </si>
  <si>
    <t>x SW</t>
  </si>
  <si>
    <t>Sommerferien</t>
  </si>
  <si>
    <t>für alle Bereiche</t>
  </si>
  <si>
    <t xml:space="preserve">Bereichsspezifisch </t>
  </si>
  <si>
    <t>Wochentag Freitag für Wahlmodule</t>
  </si>
  <si>
    <t>Wahlmodul als Studienwoche geführt</t>
  </si>
  <si>
    <t>Angaben zum Praxisprojekt/ Prüfungstermine und Masterthese folgen am 1. Studientag</t>
  </si>
  <si>
    <t>ALS VORLEISTUNG ANERKANNT</t>
  </si>
  <si>
    <t>Praxisberatung (Freitag)</t>
  </si>
  <si>
    <t xml:space="preserve">SW Einführung in die Heilpädagogik (Mo - Do) </t>
  </si>
  <si>
    <t>FB Lernen (Mi - Do)</t>
  </si>
  <si>
    <t>SW Beratung (Mo - Do)</t>
  </si>
  <si>
    <t>Heilpäd. u. Neurowissensch. (Mo - Di)</t>
  </si>
  <si>
    <t>FB Lernen/Praxisber. (Mi - Fr)</t>
  </si>
  <si>
    <t>Heilpäd. u. Neurowissensch./Praxisber (Mo - Di, Fr)</t>
  </si>
  <si>
    <t>Heilpäd. u. Neurowissensch./FB Lernen (Mo - Do)</t>
  </si>
  <si>
    <t>Sutudienbeginn</t>
  </si>
  <si>
    <t>Angaben zum Studium</t>
  </si>
  <si>
    <t>Wichtige Daten/Zeiten</t>
  </si>
  <si>
    <t>Anmeldetermine</t>
  </si>
  <si>
    <t>Studienbeginn im Jahr</t>
  </si>
  <si>
    <t>Einführung Praxisprojekt</t>
  </si>
  <si>
    <t>Anm. Studium</t>
  </si>
  <si>
    <t>Beabsichtigte Studiendauer in Sem</t>
  </si>
  <si>
    <t>Abgabe Entwurf Praxisprojekt</t>
  </si>
  <si>
    <t>KW 6</t>
  </si>
  <si>
    <t>Anm. Praxisprojekt</t>
  </si>
  <si>
    <t>nicht nötig</t>
  </si>
  <si>
    <t>Beginn Praxisprojekt</t>
  </si>
  <si>
    <t>KW 12</t>
  </si>
  <si>
    <t>Abgabe Praxisprojekt? (2./3. Sem)</t>
  </si>
  <si>
    <t>KW 34</t>
  </si>
  <si>
    <t>Anzahl Wahlmodultage im 1. Sem</t>
  </si>
  <si>
    <t>Unterrichtsbesuch 1</t>
  </si>
  <si>
    <t>Anzahl Wahlmodultage im 2. Sem</t>
  </si>
  <si>
    <t>Einschreibeverfahren Wahlmodule</t>
  </si>
  <si>
    <t>Anzahl Wahlmodultage im 3. Sem</t>
  </si>
  <si>
    <t>Unterrichtsbesuch 2</t>
  </si>
  <si>
    <t>Anzahl Wahlmodultage im 4. Sem</t>
  </si>
  <si>
    <t>Anzahl Wahlmodultage im 5. Sem</t>
  </si>
  <si>
    <t>Anzahl Wahlmodultage im 6. Sem</t>
  </si>
  <si>
    <t>Anzahl Wahlmodultage im 7. Sem</t>
  </si>
  <si>
    <t>Anzahl Wahlmodultage im 8. Sem</t>
  </si>
  <si>
    <t>Summe Wahlmodultage</t>
  </si>
  <si>
    <t>Diplomierung</t>
  </si>
  <si>
    <t>Durchschnitt pro Semester</t>
  </si>
  <si>
    <t>Basis</t>
  </si>
  <si>
    <t>Total AS</t>
  </si>
  <si>
    <t xml:space="preserve">pro Woche </t>
  </si>
  <si>
    <t>in BG-%</t>
  </si>
  <si>
    <t>Zeitaufwand 1. Sem (KW 37 - 7)</t>
  </si>
  <si>
    <t>Zeitaufwand 2. Sem (KW 8 - 37)</t>
  </si>
  <si>
    <t>Zeitaufwand 3. Sem (KW 38 - 7)</t>
  </si>
  <si>
    <t>Zeitaufwand 4. Sem (KW 8 - 37)</t>
  </si>
  <si>
    <t>Zeitaufwand 5. Sem (KW 37 - 7)</t>
  </si>
  <si>
    <t>Zeitaufwand 6. Sem (KW 8 - 37)</t>
  </si>
  <si>
    <t>Zeitaufwand 7. Sem (KW 38 - 7)</t>
  </si>
  <si>
    <t>Zeitaufwand 8. Sem (KW 8 - 37)</t>
  </si>
  <si>
    <t>Total</t>
  </si>
  <si>
    <t>Annahme HS: 2 Wochen Ferien</t>
  </si>
  <si>
    <t>Annahme FS: 3 Wochen Ferien</t>
  </si>
  <si>
    <t>Ende Unterrichtsbesuch 1</t>
  </si>
  <si>
    <t>Ende Unterrichtsbesuch 2</t>
  </si>
  <si>
    <t>Zeitaufwand für das Studium</t>
  </si>
  <si>
    <t>(Durschschnittswert pro Semester, ohne Praxisanteil)</t>
  </si>
  <si>
    <t>Studienverlaufsplaner</t>
  </si>
  <si>
    <t>Namen:</t>
  </si>
  <si>
    <t>Felicitas Muster</t>
  </si>
  <si>
    <t>Semester</t>
  </si>
  <si>
    <t>14/15</t>
  </si>
  <si>
    <t>Studienplan für:</t>
  </si>
  <si>
    <t>Beginn Unterrichtsbes. 1</t>
  </si>
  <si>
    <t>KW 13 - KW 24</t>
  </si>
  <si>
    <t>Anm. Prakt. und Kompetenzprofilprüfung (Termin 1)</t>
  </si>
  <si>
    <t>Anm. Prakt. und Kompetenzprofilprüfung (Termin 2)</t>
  </si>
  <si>
    <t>Praktische Prüfung (Termin 1)</t>
  </si>
  <si>
    <t>Praktische Prüfung (Termin 2)</t>
  </si>
  <si>
    <t>Kompetenzprofilprüfung (Termin 1)</t>
  </si>
  <si>
    <t>Kompetenzprofilprüfung (Termin 2)</t>
  </si>
  <si>
    <t>Beginn Unterrichtsbesuch 2</t>
  </si>
  <si>
    <t>Datum</t>
  </si>
  <si>
    <t>Modul</t>
  </si>
  <si>
    <t>Titel</t>
  </si>
  <si>
    <t>P13/1</t>
  </si>
  <si>
    <t>P13/2</t>
  </si>
  <si>
    <t>P13/3</t>
  </si>
  <si>
    <t>P13/4</t>
  </si>
  <si>
    <t>P13/5</t>
  </si>
  <si>
    <t>P13/6</t>
  </si>
  <si>
    <t>P13/8</t>
  </si>
  <si>
    <t>Methodenworkshops</t>
  </si>
  <si>
    <t>Jeweils Mittwoch 14.00-17.00</t>
  </si>
  <si>
    <t>Infoveranstaltung Praktische - / Kompetenzprofilprüfung</t>
  </si>
  <si>
    <t>KW 45</t>
  </si>
  <si>
    <t>Einführung Masterarbeit</t>
  </si>
  <si>
    <t>SW Einführung in die Heilpädagogik
Praxisberatung</t>
  </si>
  <si>
    <t>KW 36 - KW 7</t>
  </si>
  <si>
    <t>1. Semester - Herbst 2013</t>
  </si>
  <si>
    <t>2. Semester - Frühjahr 2014</t>
  </si>
  <si>
    <t>3. Semester - Herbst 2014</t>
  </si>
  <si>
    <t>4. Semester - Frühjahr 2015</t>
  </si>
  <si>
    <t>Termine 2016/17</t>
  </si>
  <si>
    <t>Osterwoche (unterrichtsfrei)</t>
  </si>
  <si>
    <t xml:space="preserve"> x SW</t>
  </si>
  <si>
    <t>Beginn Standortgespräch</t>
  </si>
  <si>
    <t>Ende Standortgespräch</t>
  </si>
  <si>
    <t>Abgabe Skizze Masterarbeit</t>
  </si>
  <si>
    <t>Abgabe Disposition Masterarbeit</t>
  </si>
  <si>
    <t>Abgabe Masterarbeit</t>
  </si>
  <si>
    <t>Abgabe Abstract Masterarbeit</t>
  </si>
  <si>
    <t>Präsentation Masterarbeit</t>
  </si>
  <si>
    <t>15. Januar</t>
  </si>
  <si>
    <t>KW 44</t>
  </si>
  <si>
    <t>Integrative Didaktik</t>
  </si>
  <si>
    <t>Herausforderndes Verhalten</t>
  </si>
  <si>
    <t>Förderdiagnostik  und -planung</t>
  </si>
  <si>
    <t xml:space="preserve"> Integrative Didaktik</t>
  </si>
  <si>
    <t>P06
P02</t>
  </si>
  <si>
    <t>SW Herausforderndes Verhalten
Praxisberatung (auch projektbezogen)</t>
  </si>
  <si>
    <t>Sprache: Besonderer Bildungsbedarf</t>
  </si>
  <si>
    <t>Mathematik: Besonderer Bildungsbedarf</t>
  </si>
  <si>
    <t>Karf</t>
  </si>
  <si>
    <t>Do, 1.5.</t>
  </si>
  <si>
    <t xml:space="preserve">Auffahrtswoche </t>
  </si>
  <si>
    <t>Pfingstwoche</t>
  </si>
  <si>
    <t>1.5.</t>
  </si>
  <si>
    <t>Auffahrt</t>
  </si>
  <si>
    <t>Förderdiagnostik- und planung</t>
  </si>
  <si>
    <t>Integrative Didaktik  4 Tage</t>
  </si>
  <si>
    <t>Sprache: besonderer Bildungsbedarf</t>
  </si>
  <si>
    <t>Mathematik: besonderer Bildungsbedarf</t>
  </si>
  <si>
    <t>Neurowissenschaften und Förderbedarf Lernen</t>
  </si>
  <si>
    <t>Einführung in die Heilpädagogik</t>
  </si>
  <si>
    <t>Praxisausbildung  170 Tage /62 Tage</t>
  </si>
  <si>
    <t>**Anteil ECTS:</t>
  </si>
  <si>
    <t>Praxisausbildung  10 Tage /10 Tage</t>
  </si>
  <si>
    <t>15ECTS</t>
  </si>
  <si>
    <t>Entwicklungspsychologie und fachdidakt. Aspekte zu Sprache</t>
  </si>
  <si>
    <t>Entwicklungspsychologie und fachdidakt. Aspekte zu Mathe</t>
  </si>
  <si>
    <t>*entspricht:  Tage Praxisausbildung im aktuellen Tätigkeitsfeld werden anerkannt</t>
  </si>
  <si>
    <t>** entspricht: Tage Praxisausbildung im alternativen Tätigkeitsfeld werden anerkannt</t>
  </si>
  <si>
    <t>*** entspricht: Wahlmodultage werden anerkannt</t>
  </si>
  <si>
    <t>Änderungen vorbehalten</t>
  </si>
  <si>
    <t>Zürich, September 2013</t>
  </si>
  <si>
    <t>SW Herausforderndes Verhalten (Mo - Do)</t>
  </si>
  <si>
    <t xml:space="preserve">Beginn im FS </t>
  </si>
  <si>
    <t>Beginn im HS</t>
  </si>
  <si>
    <t>LNW als Vorleistung</t>
  </si>
  <si>
    <t>AnSe als Vorleistung</t>
  </si>
  <si>
    <t>Unterrichtende/r</t>
  </si>
  <si>
    <t>Unterschrift</t>
  </si>
  <si>
    <t>Infoveranstaltung Vollzeitstudierende und Studierende mit Praktikum</t>
  </si>
  <si>
    <t>Termine 2017/18</t>
  </si>
  <si>
    <t>e-Learning Neurowissenschaften</t>
  </si>
  <si>
    <t>Freie Zeit</t>
  </si>
  <si>
    <t>P25</t>
  </si>
  <si>
    <t>Wahlmod.</t>
  </si>
  <si>
    <t>Kontext gestalten</t>
  </si>
  <si>
    <t>P12</t>
  </si>
  <si>
    <t>Förderbedarf Lernen</t>
  </si>
  <si>
    <t>e-Learning Neurwissenschaften</t>
  </si>
  <si>
    <t>Einführung Masterarbeit (Mittwoch 14h - 17h)</t>
  </si>
  <si>
    <t>Termine 2018/19</t>
  </si>
  <si>
    <t>Herbst 2018</t>
  </si>
  <si>
    <t>Osterwoche unterrichtsfrei</t>
  </si>
  <si>
    <t>Karfr.</t>
  </si>
  <si>
    <t>Nachmittag, 20.5.</t>
  </si>
  <si>
    <t>Kollegiale Beratungen (4 Besuche) 1. SJ</t>
  </si>
  <si>
    <t>Kollegiale Beratungen (4 Besuche) 2. SJ</t>
  </si>
  <si>
    <t>KW 3 - KW 26</t>
  </si>
  <si>
    <t>ab KW 39</t>
  </si>
  <si>
    <t>Ende Kollegiale Beratung 1. SJ.</t>
  </si>
  <si>
    <t>Ende Kollegiale Beratung 2. SJ.</t>
  </si>
  <si>
    <t>Beginn Kollegiale Beratung 2. SJ.</t>
  </si>
  <si>
    <t>Beginn Kollegiale Beratungen 1. SJ.</t>
  </si>
  <si>
    <t>P13/9</t>
  </si>
  <si>
    <t>Leistungsnachweise und AnSes</t>
  </si>
  <si>
    <t>Abgabe</t>
  </si>
  <si>
    <t>LNW 1</t>
  </si>
  <si>
    <t>Förderdiagnostik</t>
  </si>
  <si>
    <t>AnSe 2</t>
  </si>
  <si>
    <t>Mathematik</t>
  </si>
  <si>
    <t>LNW 2</t>
  </si>
  <si>
    <t>Sprache oder Mathematik</t>
  </si>
  <si>
    <t>LNW 4</t>
  </si>
  <si>
    <t>LNW 3, AnSe 3</t>
  </si>
  <si>
    <t>AnSe 4</t>
  </si>
  <si>
    <t>Recht</t>
  </si>
  <si>
    <t>Wahl-module</t>
  </si>
  <si>
    <t>integr. in e-Learning Neurowissenschaften</t>
  </si>
  <si>
    <t>Wo 2</t>
  </si>
  <si>
    <t>Wo 25</t>
  </si>
  <si>
    <t xml:space="preserve">Wo 20 </t>
  </si>
  <si>
    <t>Wo 22</t>
  </si>
  <si>
    <t>Wo 36</t>
  </si>
  <si>
    <t>Wo 33</t>
  </si>
  <si>
    <t>1. Semester - Herbst 2016</t>
  </si>
  <si>
    <t>2. Semester - Frühjahr 2017</t>
  </si>
  <si>
    <t>3. Semester - Herbst 2017</t>
  </si>
  <si>
    <t>4. Semester - Frühjahr 2018</t>
  </si>
  <si>
    <t xml:space="preserve"> Frühjahr 2019</t>
  </si>
  <si>
    <t>Herbst 2019</t>
  </si>
  <si>
    <t>Frühjahr 2020</t>
  </si>
  <si>
    <t>Termine 2019/20</t>
  </si>
  <si>
    <r>
      <t xml:space="preserve">P01
</t>
    </r>
    <r>
      <rPr>
        <b/>
        <sz val="9"/>
        <rFont val="Arial"/>
        <family val="2"/>
      </rPr>
      <t>P02</t>
    </r>
  </si>
  <si>
    <t>Osterwoche (unterrichtsfrei9</t>
  </si>
  <si>
    <t>Montag, 1. Mai 2017</t>
  </si>
  <si>
    <t>Pfingstmontag</t>
  </si>
  <si>
    <t>(Mittwoch 14 - 17 Uhr)</t>
  </si>
  <si>
    <t>1. Mai</t>
  </si>
  <si>
    <t>15.6. - 22.6.</t>
  </si>
  <si>
    <t>Kooperation im Kontext</t>
  </si>
  <si>
    <t>Wo 20</t>
  </si>
  <si>
    <t>Dossier Unterrichtsbesuch 1</t>
  </si>
  <si>
    <t>KW 13-KW 24</t>
  </si>
  <si>
    <t>Dossier Unterrichtsbesuch 2</t>
  </si>
  <si>
    <t>KW 36-KW7</t>
  </si>
  <si>
    <t>P13/1 Einführung Marb, Mi 14-17 h</t>
  </si>
  <si>
    <t>P13/2 Themenfindung</t>
  </si>
  <si>
    <t>P13/3 Typen</t>
  </si>
  <si>
    <t>P13/8 Arbeiten schreiben</t>
  </si>
  <si>
    <t>P13/4 Forschungsmethoden Zugänge</t>
  </si>
  <si>
    <t>P13/5 Begriffserklärung und Forschungsst.</t>
  </si>
  <si>
    <t>P13/6 Vorbereitung /Durchführung</t>
  </si>
  <si>
    <t>P13/9 SPSS Einführung und deskriptive Statistik</t>
  </si>
  <si>
    <t>P13/9 SPSS Datenreduktion und Skalrenbidlung</t>
  </si>
  <si>
    <t>P13/7 Auswertung</t>
  </si>
  <si>
    <t>P13/9 SPSS Korrelation und Regression</t>
  </si>
  <si>
    <t>P13/7 SPSS Mittelwertvergleiche</t>
  </si>
  <si>
    <t>26.09.2018/hac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</si>
</sst>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0"/>
      <name val="Arial"/>
      <family val="2"/>
    </font>
    <font>
      <b/>
      <i/>
      <sz val="9"/>
      <color theme="0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sz val="9"/>
      <color theme="0"/>
      <name val="Arial"/>
      <family val="2"/>
    </font>
    <font>
      <sz val="1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rgb="FF800000"/>
      </left>
      <right/>
      <top style="thick">
        <color rgb="FF800000"/>
      </top>
      <bottom/>
      <diagonal/>
    </border>
    <border>
      <left/>
      <right/>
      <top style="thick">
        <color rgb="FF800000"/>
      </top>
      <bottom/>
      <diagonal/>
    </border>
    <border>
      <left style="thick">
        <color rgb="FF8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800000"/>
      </right>
      <top style="thin">
        <color indexed="64"/>
      </top>
      <bottom style="thin">
        <color indexed="64"/>
      </bottom>
      <diagonal/>
    </border>
    <border>
      <left style="thick">
        <color theme="5" tint="-0.499984740745262"/>
      </left>
      <right/>
      <top style="thick">
        <color rgb="FF800000"/>
      </top>
      <bottom/>
      <diagonal/>
    </border>
    <border>
      <left/>
      <right style="thick">
        <color rgb="FF800000"/>
      </right>
      <top style="thick">
        <color rgb="FF800000"/>
      </top>
      <bottom/>
      <diagonal/>
    </border>
    <border>
      <left style="thin">
        <color indexed="64"/>
      </left>
      <right style="thick">
        <color rgb="FF800000"/>
      </right>
      <top/>
      <bottom style="thin">
        <color indexed="64"/>
      </bottom>
      <diagonal/>
    </border>
    <border>
      <left style="thick">
        <color rgb="FF800000"/>
      </left>
      <right style="thin">
        <color indexed="64"/>
      </right>
      <top style="thin">
        <color indexed="64"/>
      </top>
      <bottom/>
      <diagonal/>
    </border>
    <border>
      <left style="thick">
        <color rgb="FF8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800000"/>
      </right>
      <top style="thin">
        <color indexed="64"/>
      </top>
      <bottom/>
      <diagonal/>
    </border>
    <border>
      <left style="thin">
        <color indexed="64"/>
      </left>
      <right style="thick">
        <color rgb="FF800000"/>
      </right>
      <top/>
      <bottom/>
      <diagonal/>
    </border>
    <border>
      <left style="thick">
        <color rgb="FF800000"/>
      </left>
      <right style="thin">
        <color indexed="64"/>
      </right>
      <top/>
      <bottom/>
      <diagonal/>
    </border>
    <border>
      <left style="thick">
        <color rgb="FF800000"/>
      </left>
      <right style="thin">
        <color indexed="64"/>
      </right>
      <top style="thin">
        <color indexed="64"/>
      </top>
      <bottom style="thick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800000"/>
      </bottom>
      <diagonal/>
    </border>
    <border>
      <left style="thin">
        <color indexed="64"/>
      </left>
      <right/>
      <top style="thin">
        <color indexed="64"/>
      </top>
      <bottom style="thick">
        <color rgb="FF800000"/>
      </bottom>
      <diagonal/>
    </border>
    <border>
      <left style="thin">
        <color indexed="64"/>
      </left>
      <right style="thick">
        <color rgb="FF800000"/>
      </right>
      <top style="thin">
        <color indexed="64"/>
      </top>
      <bottom style="thick">
        <color rgb="FF800000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</borders>
  <cellStyleXfs count="1">
    <xf numFmtId="0" fontId="0" fillId="0" borderId="0"/>
  </cellStyleXfs>
  <cellXfs count="632">
    <xf numFmtId="0" fontId="0" fillId="0" borderId="0" xfId="0"/>
    <xf numFmtId="0" fontId="0" fillId="0" borderId="0" xfId="0" applyBorder="1"/>
    <xf numFmtId="0" fontId="0" fillId="0" borderId="1" xfId="0" applyBorder="1"/>
    <xf numFmtId="0" fontId="18" fillId="0" borderId="0" xfId="0" applyFont="1" applyBorder="1"/>
    <xf numFmtId="0" fontId="18" fillId="0" borderId="0" xfId="0" applyFont="1"/>
    <xf numFmtId="0" fontId="19" fillId="0" borderId="0" xfId="0" applyFont="1"/>
    <xf numFmtId="0" fontId="20" fillId="0" borderId="0" xfId="0" applyFont="1" applyBorder="1"/>
    <xf numFmtId="0" fontId="21" fillId="0" borderId="0" xfId="0" applyFont="1" applyBorder="1"/>
    <xf numFmtId="0" fontId="18" fillId="0" borderId="0" xfId="0" applyFont="1" applyFill="1" applyBorder="1"/>
    <xf numFmtId="0" fontId="22" fillId="0" borderId="0" xfId="0" applyFont="1" applyFill="1" applyBorder="1"/>
    <xf numFmtId="0" fontId="23" fillId="5" borderId="2" xfId="0" applyFont="1" applyFill="1" applyBorder="1" applyAlignment="1">
      <alignment vertical="center" wrapText="1"/>
    </xf>
    <xf numFmtId="0" fontId="23" fillId="5" borderId="3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vertical="center"/>
    </xf>
    <xf numFmtId="0" fontId="23" fillId="5" borderId="4" xfId="0" applyFont="1" applyFill="1" applyBorder="1" applyAlignment="1">
      <alignment vertical="center"/>
    </xf>
    <xf numFmtId="0" fontId="23" fillId="5" borderId="5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0" fontId="23" fillId="5" borderId="6" xfId="0" applyFont="1" applyFill="1" applyBorder="1" applyAlignment="1">
      <alignment vertical="center"/>
    </xf>
    <xf numFmtId="0" fontId="24" fillId="0" borderId="0" xfId="0" applyFont="1" applyBorder="1"/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5" fillId="6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25" fillId="7" borderId="7" xfId="0" applyFont="1" applyFill="1" applyBorder="1" applyAlignment="1">
      <alignment horizontal="center"/>
    </xf>
    <xf numFmtId="0" fontId="9" fillId="0" borderId="7" xfId="0" applyFont="1" applyBorder="1" applyAlignment="1">
      <alignment vertic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0" fillId="0" borderId="0" xfId="0" applyFont="1"/>
    <xf numFmtId="0" fontId="0" fillId="0" borderId="8" xfId="0" applyFill="1" applyBorder="1" applyProtection="1">
      <protection locked="0"/>
    </xf>
    <xf numFmtId="0" fontId="2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2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/>
    <xf numFmtId="0" fontId="16" fillId="8" borderId="3" xfId="0" applyFont="1" applyFill="1" applyBorder="1" applyProtection="1"/>
    <xf numFmtId="0" fontId="0" fillId="8" borderId="2" xfId="0" applyFill="1" applyBorder="1" applyProtection="1"/>
    <xf numFmtId="0" fontId="0" fillId="8" borderId="4" xfId="0" applyFill="1" applyBorder="1" applyAlignment="1" applyProtection="1">
      <alignment horizontal="left"/>
    </xf>
    <xf numFmtId="0" fontId="0" fillId="8" borderId="9" xfId="0" applyFont="1" applyFill="1" applyBorder="1" applyProtection="1"/>
    <xf numFmtId="0" fontId="0" fillId="9" borderId="9" xfId="0" applyFill="1" applyBorder="1" applyProtection="1"/>
    <xf numFmtId="0" fontId="0" fillId="9" borderId="0" xfId="0" applyFill="1" applyBorder="1" applyProtection="1"/>
    <xf numFmtId="0" fontId="16" fillId="9" borderId="0" xfId="0" applyFont="1" applyFill="1" applyBorder="1" applyAlignment="1" applyProtection="1">
      <alignment horizontal="right"/>
    </xf>
    <xf numFmtId="0" fontId="16" fillId="9" borderId="10" xfId="0" applyFont="1" applyFill="1" applyBorder="1" applyAlignment="1" applyProtection="1">
      <alignment horizontal="left"/>
    </xf>
    <xf numFmtId="0" fontId="0" fillId="8" borderId="9" xfId="0" applyFill="1" applyBorder="1" applyProtection="1"/>
    <xf numFmtId="0" fontId="0" fillId="5" borderId="0" xfId="0" applyFill="1" applyBorder="1" applyProtection="1"/>
    <xf numFmtId="0" fontId="0" fillId="8" borderId="10" xfId="0" applyFill="1" applyBorder="1" applyProtection="1"/>
    <xf numFmtId="0" fontId="16" fillId="5" borderId="0" xfId="0" applyFont="1" applyFill="1" applyBorder="1" applyAlignment="1" applyProtection="1">
      <alignment horizontal="right"/>
    </xf>
    <xf numFmtId="0" fontId="0" fillId="8" borderId="0" xfId="0" applyFill="1" applyBorder="1" applyProtection="1"/>
    <xf numFmtId="0" fontId="16" fillId="8" borderId="0" xfId="0" applyFont="1" applyFill="1" applyBorder="1" applyAlignment="1" applyProtection="1">
      <alignment horizontal="right"/>
    </xf>
    <xf numFmtId="0" fontId="16" fillId="8" borderId="10" xfId="0" applyFont="1" applyFill="1" applyBorder="1" applyAlignment="1" applyProtection="1">
      <alignment horizontal="left"/>
    </xf>
    <xf numFmtId="0" fontId="0" fillId="10" borderId="9" xfId="0" applyFill="1" applyBorder="1" applyProtection="1"/>
    <xf numFmtId="0" fontId="0" fillId="10" borderId="0" xfId="0" applyFill="1" applyBorder="1" applyProtection="1"/>
    <xf numFmtId="0" fontId="16" fillId="10" borderId="0" xfId="0" applyFont="1" applyFill="1" applyBorder="1" applyAlignment="1" applyProtection="1">
      <alignment horizontal="right"/>
    </xf>
    <xf numFmtId="0" fontId="16" fillId="10" borderId="10" xfId="0" applyFont="1" applyFill="1" applyBorder="1" applyAlignment="1" applyProtection="1">
      <alignment horizontal="left"/>
    </xf>
    <xf numFmtId="0" fontId="17" fillId="11" borderId="5" xfId="0" applyFont="1" applyFill="1" applyBorder="1" applyProtection="1"/>
    <xf numFmtId="0" fontId="17" fillId="11" borderId="6" xfId="0" applyFont="1" applyFill="1" applyBorder="1" applyProtection="1"/>
    <xf numFmtId="0" fontId="15" fillId="12" borderId="9" xfId="0" applyFont="1" applyFill="1" applyBorder="1" applyProtection="1"/>
    <xf numFmtId="0" fontId="15" fillId="12" borderId="0" xfId="0" applyFont="1" applyFill="1" applyBorder="1" applyProtection="1"/>
    <xf numFmtId="0" fontId="17" fillId="12" borderId="0" xfId="0" applyFont="1" applyFill="1" applyBorder="1" applyAlignment="1" applyProtection="1">
      <alignment horizontal="right"/>
    </xf>
    <xf numFmtId="0" fontId="17" fillId="12" borderId="10" xfId="0" applyFont="1" applyFill="1" applyBorder="1" applyAlignment="1" applyProtection="1">
      <alignment horizontal="left"/>
    </xf>
    <xf numFmtId="0" fontId="0" fillId="5" borderId="1" xfId="0" applyFill="1" applyBorder="1" applyProtection="1"/>
    <xf numFmtId="0" fontId="27" fillId="11" borderId="5" xfId="0" applyFont="1" applyFill="1" applyBorder="1" applyProtection="1"/>
    <xf numFmtId="0" fontId="27" fillId="11" borderId="1" xfId="0" applyFont="1" applyFill="1" applyBorder="1" applyProtection="1"/>
    <xf numFmtId="0" fontId="27" fillId="11" borderId="1" xfId="0" applyFont="1" applyFill="1" applyBorder="1" applyAlignment="1" applyProtection="1">
      <alignment horizontal="right"/>
    </xf>
    <xf numFmtId="0" fontId="27" fillId="11" borderId="6" xfId="0" applyFont="1" applyFill="1" applyBorder="1" applyAlignment="1" applyProtection="1">
      <alignment horizontal="left"/>
    </xf>
    <xf numFmtId="0" fontId="0" fillId="0" borderId="0" xfId="0" applyAlignment="1" applyProtection="1">
      <alignment wrapText="1"/>
    </xf>
    <xf numFmtId="0" fontId="16" fillId="0" borderId="0" xfId="0" applyFont="1" applyProtection="1"/>
    <xf numFmtId="0" fontId="0" fillId="8" borderId="7" xfId="0" applyFill="1" applyBorder="1" applyAlignment="1" applyProtection="1">
      <alignment horizontal="right"/>
    </xf>
    <xf numFmtId="0" fontId="0" fillId="8" borderId="7" xfId="0" applyFill="1" applyBorder="1" applyProtection="1"/>
    <xf numFmtId="0" fontId="16" fillId="8" borderId="7" xfId="0" applyFont="1" applyFill="1" applyBorder="1" applyProtection="1"/>
    <xf numFmtId="0" fontId="16" fillId="5" borderId="2" xfId="0" applyFont="1" applyFill="1" applyBorder="1" applyProtection="1"/>
    <xf numFmtId="0" fontId="16" fillId="8" borderId="7" xfId="0" applyFont="1" applyFill="1" applyBorder="1" applyAlignment="1" applyProtection="1">
      <alignment wrapText="1"/>
    </xf>
    <xf numFmtId="1" fontId="16" fillId="8" borderId="7" xfId="0" applyNumberFormat="1" applyFont="1" applyFill="1" applyBorder="1" applyProtection="1"/>
    <xf numFmtId="1" fontId="16" fillId="5" borderId="0" xfId="0" applyNumberFormat="1" applyFont="1" applyFill="1" applyBorder="1" applyProtection="1"/>
    <xf numFmtId="1" fontId="17" fillId="11" borderId="7" xfId="0" applyNumberFormat="1" applyFont="1" applyFill="1" applyBorder="1" applyProtection="1"/>
    <xf numFmtId="0" fontId="0" fillId="8" borderId="5" xfId="0" applyFill="1" applyBorder="1" applyProtection="1"/>
    <xf numFmtId="0" fontId="28" fillId="5" borderId="11" xfId="0" applyFont="1" applyFill="1" applyBorder="1" applyProtection="1"/>
    <xf numFmtId="0" fontId="28" fillId="5" borderId="12" xfId="0" applyFont="1" applyFill="1" applyBorder="1" applyProtection="1"/>
    <xf numFmtId="1" fontId="16" fillId="8" borderId="10" xfId="0" quotePrefix="1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7" xfId="0" applyFont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29" fillId="0" borderId="0" xfId="0" applyFont="1"/>
    <xf numFmtId="0" fontId="18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30" fillId="5" borderId="0" xfId="0" applyFont="1" applyFill="1" applyBorder="1" applyProtection="1"/>
    <xf numFmtId="0" fontId="25" fillId="6" borderId="7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/>
    </xf>
    <xf numFmtId="0" fontId="0" fillId="0" borderId="0" xfId="0" applyAlignment="1"/>
    <xf numFmtId="0" fontId="2" fillId="8" borderId="10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 wrapText="1"/>
    </xf>
    <xf numFmtId="0" fontId="0" fillId="0" borderId="0" xfId="0" applyFont="1" applyAlignment="1"/>
    <xf numFmtId="0" fontId="31" fillId="14" borderId="7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13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13" borderId="7" xfId="0" applyFont="1" applyFill="1" applyBorder="1" applyAlignment="1">
      <alignment horizontal="center"/>
    </xf>
    <xf numFmtId="0" fontId="7" fillId="0" borderId="0" xfId="0" applyFont="1" applyAlignment="1"/>
    <xf numFmtId="0" fontId="0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2" xfId="0" applyFont="1" applyBorder="1" applyAlignment="1"/>
    <xf numFmtId="0" fontId="0" fillId="0" borderId="0" xfId="0" applyBorder="1" applyAlignment="1"/>
    <xf numFmtId="0" fontId="7" fillId="7" borderId="7" xfId="0" applyFont="1" applyFill="1" applyBorder="1" applyAlignment="1">
      <alignment horizontal="center" vertical="center"/>
    </xf>
    <xf numFmtId="0" fontId="0" fillId="15" borderId="0" xfId="0" applyFill="1" applyProtection="1"/>
    <xf numFmtId="0" fontId="16" fillId="15" borderId="0" xfId="0" applyFont="1" applyFill="1" applyProtection="1"/>
    <xf numFmtId="0" fontId="0" fillId="15" borderId="0" xfId="0" applyFill="1" applyAlignment="1" applyProtection="1">
      <alignment horizontal="left"/>
    </xf>
    <xf numFmtId="0" fontId="22" fillId="15" borderId="0" xfId="0" applyFont="1" applyFill="1" applyAlignment="1" applyProtection="1">
      <alignment vertical="center"/>
    </xf>
    <xf numFmtId="0" fontId="0" fillId="15" borderId="0" xfId="0" applyFill="1" applyAlignment="1" applyProtection="1">
      <alignment vertical="center"/>
    </xf>
    <xf numFmtId="0" fontId="16" fillId="15" borderId="0" xfId="0" applyFont="1" applyFill="1" applyAlignment="1" applyProtection="1">
      <alignment vertical="center"/>
    </xf>
    <xf numFmtId="0" fontId="0" fillId="15" borderId="0" xfId="0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6" fillId="5" borderId="0" xfId="0" applyFont="1" applyFill="1" applyBorder="1" applyProtection="1"/>
    <xf numFmtId="49" fontId="16" fillId="5" borderId="0" xfId="0" applyNumberFormat="1" applyFont="1" applyFill="1" applyBorder="1" applyAlignment="1" applyProtection="1">
      <alignment horizontal="right"/>
    </xf>
    <xf numFmtId="1" fontId="0" fillId="0" borderId="7" xfId="0" applyNumberFormat="1" applyFont="1" applyFill="1" applyBorder="1" applyAlignment="1">
      <alignment horizontal="center" vertical="center" wrapText="1"/>
    </xf>
    <xf numFmtId="1" fontId="17" fillId="12" borderId="10" xfId="0" applyNumberFormat="1" applyFont="1" applyFill="1" applyBorder="1" applyAlignment="1" applyProtection="1">
      <alignment horizontal="left"/>
    </xf>
    <xf numFmtId="0" fontId="4" fillId="0" borderId="13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32" fillId="12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vertical="center"/>
    </xf>
    <xf numFmtId="0" fontId="33" fillId="17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4" fillId="7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7" xfId="0" applyBorder="1"/>
    <xf numFmtId="0" fontId="4" fillId="0" borderId="7" xfId="0" applyFont="1" applyBorder="1" applyAlignment="1">
      <alignment horizontal="center" vertical="center" wrapText="1"/>
    </xf>
    <xf numFmtId="0" fontId="31" fillId="14" borderId="7" xfId="0" applyFont="1" applyFill="1" applyBorder="1" applyAlignment="1">
      <alignment horizontal="center" vertical="center"/>
    </xf>
    <xf numFmtId="0" fontId="33" fillId="17" borderId="7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 vertical="center"/>
    </xf>
    <xf numFmtId="0" fontId="13" fillId="12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4" fillId="18" borderId="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1" fillId="14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16" borderId="7" xfId="0" applyFont="1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34" fillId="16" borderId="7" xfId="0" applyFont="1" applyFill="1" applyBorder="1" applyAlignment="1">
      <alignment horizont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22" fillId="0" borderId="16" xfId="0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2" fillId="0" borderId="7" xfId="0" applyFont="1" applyFill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35" fillId="19" borderId="0" xfId="0" applyFont="1" applyFill="1" applyBorder="1" applyAlignment="1">
      <alignment vertical="center"/>
    </xf>
    <xf numFmtId="0" fontId="36" fillId="19" borderId="0" xfId="0" applyFont="1" applyFill="1" applyBorder="1" applyAlignment="1">
      <alignment vertical="center"/>
    </xf>
    <xf numFmtId="0" fontId="36" fillId="19" borderId="0" xfId="0" applyFont="1" applyFill="1" applyBorder="1" applyAlignment="1">
      <alignment horizontal="right" vertical="center"/>
    </xf>
    <xf numFmtId="0" fontId="36" fillId="19" borderId="0" xfId="0" applyFont="1" applyFill="1" applyBorder="1" applyAlignment="1">
      <alignment horizontal="center" vertical="center"/>
    </xf>
    <xf numFmtId="0" fontId="36" fillId="19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40" fillId="19" borderId="17" xfId="0" applyFont="1" applyFill="1" applyBorder="1" applyAlignment="1">
      <alignment horizontal="center" vertical="center"/>
    </xf>
    <xf numFmtId="0" fontId="40" fillId="19" borderId="1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1" fillId="19" borderId="7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4" fillId="20" borderId="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4" fillId="2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25" fillId="18" borderId="7" xfId="0" applyFont="1" applyFill="1" applyBorder="1" applyAlignment="1">
      <alignment horizontal="center" vertical="center"/>
    </xf>
    <xf numFmtId="0" fontId="38" fillId="0" borderId="22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21" borderId="7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0" fillId="0" borderId="0" xfId="0" applyFill="1"/>
    <xf numFmtId="0" fontId="18" fillId="21" borderId="14" xfId="0" applyFont="1" applyFill="1" applyBorder="1" applyAlignment="1">
      <alignment horizontal="center" vertical="center"/>
    </xf>
    <xf numFmtId="0" fontId="18" fillId="21" borderId="7" xfId="0" applyFont="1" applyFill="1" applyBorder="1" applyAlignment="1">
      <alignment horizontal="center" vertical="center"/>
    </xf>
    <xf numFmtId="0" fontId="22" fillId="0" borderId="0" xfId="0" applyFont="1" applyBorder="1"/>
    <xf numFmtId="0" fontId="0" fillId="15" borderId="0" xfId="0" applyFill="1" applyBorder="1" applyProtection="1"/>
    <xf numFmtId="0" fontId="41" fillId="21" borderId="7" xfId="0" applyFont="1" applyFill="1" applyBorder="1"/>
    <xf numFmtId="0" fontId="0" fillId="8" borderId="23" xfId="0" applyFill="1" applyBorder="1" applyProtection="1"/>
    <xf numFmtId="0" fontId="42" fillId="22" borderId="7" xfId="0" applyFont="1" applyFill="1" applyBorder="1" applyAlignment="1">
      <alignment horizontal="center" vertical="center"/>
    </xf>
    <xf numFmtId="0" fontId="15" fillId="23" borderId="0" xfId="0" applyFont="1" applyFill="1" applyBorder="1" applyProtection="1"/>
    <xf numFmtId="0" fontId="17" fillId="23" borderId="0" xfId="0" applyFont="1" applyFill="1" applyBorder="1" applyAlignment="1" applyProtection="1">
      <alignment horizontal="right"/>
    </xf>
    <xf numFmtId="0" fontId="16" fillId="8" borderId="0" xfId="0" applyFont="1" applyFill="1" applyBorder="1" applyProtection="1"/>
    <xf numFmtId="0" fontId="30" fillId="5" borderId="0" xfId="0" applyFont="1" applyFill="1" applyBorder="1" applyAlignment="1" applyProtection="1">
      <alignment horizontal="right"/>
    </xf>
    <xf numFmtId="0" fontId="17" fillId="23" borderId="0" xfId="0" applyFont="1" applyFill="1" applyBorder="1" applyProtection="1"/>
    <xf numFmtId="1" fontId="17" fillId="23" borderId="0" xfId="0" applyNumberFormat="1" applyFont="1" applyFill="1" applyBorder="1" applyProtection="1"/>
    <xf numFmtId="1" fontId="16" fillId="5" borderId="0" xfId="0" applyNumberFormat="1" applyFont="1" applyFill="1" applyBorder="1" applyAlignment="1" applyProtection="1">
      <alignment horizontal="right"/>
    </xf>
    <xf numFmtId="0" fontId="25" fillId="7" borderId="7" xfId="0" applyFont="1" applyFill="1" applyBorder="1" applyAlignment="1">
      <alignment horizontal="center" vertical="center"/>
    </xf>
    <xf numFmtId="0" fontId="38" fillId="0" borderId="0" xfId="0" applyFont="1" applyAlignment="1">
      <alignment vertical="top"/>
    </xf>
    <xf numFmtId="0" fontId="40" fillId="19" borderId="49" xfId="0" applyFont="1" applyFill="1" applyBorder="1" applyAlignment="1">
      <alignment horizontal="center" vertical="center"/>
    </xf>
    <xf numFmtId="0" fontId="40" fillId="19" borderId="50" xfId="0" applyFont="1" applyFill="1" applyBorder="1" applyAlignment="1">
      <alignment horizontal="center" vertical="center"/>
    </xf>
    <xf numFmtId="49" fontId="40" fillId="19" borderId="50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25" fillId="24" borderId="52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left" vertical="center"/>
    </xf>
    <xf numFmtId="0" fontId="40" fillId="19" borderId="53" xfId="0" applyFont="1" applyFill="1" applyBorder="1" applyAlignment="1">
      <alignment horizontal="center" vertical="center"/>
    </xf>
    <xf numFmtId="0" fontId="4" fillId="18" borderId="51" xfId="0" applyFont="1" applyFill="1" applyBorder="1" applyAlignment="1">
      <alignment horizontal="center" vertical="center"/>
    </xf>
    <xf numFmtId="0" fontId="4" fillId="20" borderId="51" xfId="0" applyFont="1" applyFill="1" applyBorder="1" applyAlignment="1">
      <alignment horizontal="center" vertical="center" wrapText="1"/>
    </xf>
    <xf numFmtId="0" fontId="19" fillId="17" borderId="7" xfId="0" applyFont="1" applyFill="1" applyBorder="1" applyAlignment="1">
      <alignment horizontal="center" vertical="center" textRotation="90"/>
    </xf>
    <xf numFmtId="0" fontId="25" fillId="17" borderId="21" xfId="0" applyFont="1" applyFill="1" applyBorder="1" applyAlignment="1">
      <alignment horizontal="center" vertical="center"/>
    </xf>
    <xf numFmtId="1" fontId="16" fillId="9" borderId="10" xfId="0" applyNumberFormat="1" applyFont="1" applyFill="1" applyBorder="1" applyAlignment="1" applyProtection="1">
      <alignment horizontal="left"/>
    </xf>
    <xf numFmtId="0" fontId="0" fillId="0" borderId="0" xfId="0" applyFill="1" applyProtection="1"/>
    <xf numFmtId="0" fontId="0" fillId="0" borderId="0" xfId="0" applyFill="1" applyAlignment="1">
      <alignment horizont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7" fillId="0" borderId="24" xfId="0" applyFont="1" applyFill="1" applyBorder="1" applyAlignment="1">
      <alignment vertical="center"/>
    </xf>
    <xf numFmtId="0" fontId="43" fillId="19" borderId="54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7" fillId="24" borderId="52" xfId="0" applyFont="1" applyFill="1" applyBorder="1" applyAlignment="1">
      <alignment horizontal="left" vertical="center"/>
    </xf>
    <xf numFmtId="0" fontId="44" fillId="23" borderId="52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25" fillId="24" borderId="52" xfId="0" applyFont="1" applyFill="1" applyBorder="1" applyAlignment="1">
      <alignment horizontal="left" vertical="center"/>
    </xf>
    <xf numFmtId="0" fontId="44" fillId="0" borderId="52" xfId="0" applyFont="1" applyFill="1" applyBorder="1" applyAlignment="1">
      <alignment horizontal="left" vertical="center"/>
    </xf>
    <xf numFmtId="49" fontId="40" fillId="19" borderId="54" xfId="0" applyNumberFormat="1" applyFont="1" applyFill="1" applyBorder="1" applyAlignment="1">
      <alignment vertical="center"/>
    </xf>
    <xf numFmtId="0" fontId="40" fillId="19" borderId="18" xfId="0" applyFont="1" applyFill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0" fontId="40" fillId="19" borderId="25" xfId="0" applyFont="1" applyFill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25" fillId="17" borderId="26" xfId="0" applyFont="1" applyFill="1" applyBorder="1" applyAlignment="1">
      <alignment horizontal="center" vertical="center"/>
    </xf>
    <xf numFmtId="0" fontId="7" fillId="17" borderId="11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7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51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left" vertical="center"/>
    </xf>
    <xf numFmtId="0" fontId="25" fillId="17" borderId="11" xfId="0" applyFont="1" applyFill="1" applyBorder="1" applyAlignment="1">
      <alignment horizontal="center" vertical="center"/>
    </xf>
    <xf numFmtId="0" fontId="4" fillId="20" borderId="56" xfId="0" applyFont="1" applyFill="1" applyBorder="1" applyAlignment="1">
      <alignment horizontal="center" vertical="center"/>
    </xf>
    <xf numFmtId="0" fontId="4" fillId="20" borderId="57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25" fillId="6" borderId="11" xfId="0" applyFont="1" applyFill="1" applyBorder="1" applyAlignment="1">
      <alignment horizontal="center" vertical="center"/>
    </xf>
    <xf numFmtId="0" fontId="19" fillId="17" borderId="12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/>
    </xf>
    <xf numFmtId="0" fontId="25" fillId="17" borderId="7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5" fillId="0" borderId="24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left" vertical="center"/>
    </xf>
    <xf numFmtId="0" fontId="7" fillId="17" borderId="2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45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25" fillId="6" borderId="1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textRotation="90"/>
    </xf>
    <xf numFmtId="0" fontId="19" fillId="0" borderId="12" xfId="0" applyFont="1" applyBorder="1" applyAlignment="1">
      <alignment horizontal="center" vertical="center" textRotation="90"/>
    </xf>
    <xf numFmtId="0" fontId="25" fillId="0" borderId="58" xfId="0" applyFont="1" applyFill="1" applyBorder="1" applyAlignment="1">
      <alignment vertical="center"/>
    </xf>
    <xf numFmtId="0" fontId="25" fillId="0" borderId="55" xfId="0" applyFont="1" applyFill="1" applyBorder="1" applyAlignment="1">
      <alignment vertical="center"/>
    </xf>
    <xf numFmtId="0" fontId="7" fillId="0" borderId="55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9" fillId="17" borderId="11" xfId="0" applyFont="1" applyFill="1" applyBorder="1" applyAlignment="1">
      <alignment horizontal="center" vertical="top" textRotation="90"/>
    </xf>
    <xf numFmtId="0" fontId="19" fillId="17" borderId="13" xfId="0" applyFont="1" applyFill="1" applyBorder="1" applyAlignment="1">
      <alignment horizontal="center" vertical="top" textRotation="90"/>
    </xf>
    <xf numFmtId="0" fontId="19" fillId="17" borderId="12" xfId="0" applyFont="1" applyFill="1" applyBorder="1" applyAlignment="1">
      <alignment horizontal="center" vertical="top" textRotation="90"/>
    </xf>
    <xf numFmtId="0" fontId="5" fillId="0" borderId="58" xfId="0" applyFont="1" applyFill="1" applyBorder="1" applyAlignment="1">
      <alignment horizontal="left" vertical="top"/>
    </xf>
    <xf numFmtId="0" fontId="5" fillId="0" borderId="59" xfId="0" applyFont="1" applyFill="1" applyBorder="1" applyAlignment="1">
      <alignment horizontal="left" vertical="top"/>
    </xf>
    <xf numFmtId="0" fontId="5" fillId="0" borderId="55" xfId="0" applyFont="1" applyFill="1" applyBorder="1" applyAlignment="1">
      <alignment horizontal="left" vertical="top"/>
    </xf>
    <xf numFmtId="0" fontId="4" fillId="20" borderId="56" xfId="0" applyFont="1" applyFill="1" applyBorder="1" applyAlignment="1">
      <alignment horizontal="center" vertical="top"/>
    </xf>
    <xf numFmtId="0" fontId="4" fillId="20" borderId="60" xfId="0" applyFont="1" applyFill="1" applyBorder="1" applyAlignment="1">
      <alignment horizontal="center" vertical="top"/>
    </xf>
    <xf numFmtId="0" fontId="4" fillId="20" borderId="57" xfId="0" applyFont="1" applyFill="1" applyBorder="1" applyAlignment="1">
      <alignment horizontal="center" vertical="top"/>
    </xf>
    <xf numFmtId="0" fontId="7" fillId="0" borderId="58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vertical="center"/>
    </xf>
    <xf numFmtId="0" fontId="46" fillId="25" borderId="22" xfId="0" applyFont="1" applyFill="1" applyBorder="1" applyProtection="1"/>
    <xf numFmtId="0" fontId="46" fillId="25" borderId="0" xfId="0" applyFont="1" applyFill="1" applyBorder="1" applyProtection="1"/>
    <xf numFmtId="0" fontId="46" fillId="25" borderId="29" xfId="0" applyFont="1" applyFill="1" applyBorder="1" applyProtection="1"/>
    <xf numFmtId="0" fontId="46" fillId="25" borderId="30" xfId="0" applyFont="1" applyFill="1" applyBorder="1" applyProtection="1"/>
    <xf numFmtId="0" fontId="47" fillId="25" borderId="30" xfId="0" applyFont="1" applyFill="1" applyBorder="1" applyAlignment="1" applyProtection="1">
      <alignment horizontal="right"/>
    </xf>
    <xf numFmtId="0" fontId="16" fillId="26" borderId="31" xfId="0" applyFont="1" applyFill="1" applyBorder="1" applyProtection="1"/>
    <xf numFmtId="0" fontId="16" fillId="26" borderId="32" xfId="0" applyFont="1" applyFill="1" applyBorder="1" applyProtection="1"/>
    <xf numFmtId="0" fontId="7" fillId="17" borderId="33" xfId="0" applyFont="1" applyFill="1" applyBorder="1" applyAlignment="1">
      <alignment horizontal="center" vertical="center"/>
    </xf>
    <xf numFmtId="0" fontId="7" fillId="17" borderId="22" xfId="0" applyFont="1" applyFill="1" applyBorder="1" applyAlignment="1">
      <alignment horizontal="center" vertical="center"/>
    </xf>
    <xf numFmtId="0" fontId="7" fillId="17" borderId="3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25" fillId="17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38" fillId="0" borderId="15" xfId="0" applyFont="1" applyBorder="1" applyAlignment="1">
      <alignment vertical="center"/>
    </xf>
    <xf numFmtId="0" fontId="25" fillId="17" borderId="33" xfId="0" applyFont="1" applyFill="1" applyBorder="1" applyAlignment="1">
      <alignment horizontal="center" vertical="center"/>
    </xf>
    <xf numFmtId="0" fontId="25" fillId="17" borderId="34" xfId="0" applyFont="1" applyFill="1" applyBorder="1" applyAlignment="1">
      <alignment horizontal="center" vertical="center"/>
    </xf>
    <xf numFmtId="0" fontId="7" fillId="17" borderId="15" xfId="0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top"/>
    </xf>
    <xf numFmtId="0" fontId="7" fillId="17" borderId="9" xfId="0" applyFont="1" applyFill="1" applyBorder="1" applyAlignment="1">
      <alignment horizontal="center" vertical="top"/>
    </xf>
    <xf numFmtId="0" fontId="7" fillId="17" borderId="5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5" fillId="17" borderId="3" xfId="0" applyFont="1" applyFill="1" applyBorder="1" applyAlignment="1">
      <alignment horizontal="center" vertical="center"/>
    </xf>
    <xf numFmtId="0" fontId="25" fillId="17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38" fillId="0" borderId="52" xfId="0" applyFont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25" fillId="0" borderId="52" xfId="0" applyFont="1" applyFill="1" applyBorder="1" applyAlignment="1">
      <alignment vertical="center"/>
    </xf>
    <xf numFmtId="0" fontId="25" fillId="6" borderId="58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0" fontId="25" fillId="0" borderId="52" xfId="0" applyFont="1" applyBorder="1" applyAlignment="1">
      <alignment vertical="center"/>
    </xf>
    <xf numFmtId="0" fontId="25" fillId="24" borderId="55" xfId="0" applyFont="1" applyFill="1" applyBorder="1" applyAlignment="1">
      <alignment vertical="center"/>
    </xf>
    <xf numFmtId="0" fontId="25" fillId="0" borderId="58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25" fillId="0" borderId="55" xfId="0" applyFont="1" applyBorder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2" fillId="22" borderId="20" xfId="0" applyFont="1" applyFill="1" applyBorder="1" applyAlignment="1">
      <alignment horizontal="center" vertical="center"/>
    </xf>
    <xf numFmtId="0" fontId="7" fillId="17" borderId="35" xfId="0" applyFont="1" applyFill="1" applyBorder="1" applyAlignment="1">
      <alignment horizontal="center" vertical="center"/>
    </xf>
    <xf numFmtId="0" fontId="38" fillId="0" borderId="34" xfId="0" applyFont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38" fillId="0" borderId="24" xfId="0" applyFont="1" applyBorder="1" applyAlignment="1">
      <alignment vertical="center"/>
    </xf>
    <xf numFmtId="0" fontId="42" fillId="22" borderId="12" xfId="0" applyFont="1" applyFill="1" applyBorder="1" applyAlignment="1">
      <alignment horizontal="center" vertical="center"/>
    </xf>
    <xf numFmtId="0" fontId="47" fillId="25" borderId="0" xfId="0" applyNumberFormat="1" applyFont="1" applyFill="1" applyBorder="1" applyAlignment="1" applyProtection="1">
      <alignment horizontal="right"/>
    </xf>
    <xf numFmtId="1" fontId="47" fillId="25" borderId="40" xfId="0" applyNumberFormat="1" applyFont="1" applyFill="1" applyBorder="1" applyAlignment="1" applyProtection="1">
      <alignment horizontal="right"/>
    </xf>
    <xf numFmtId="1" fontId="47" fillId="25" borderId="41" xfId="0" applyNumberFormat="1" applyFont="1" applyFill="1" applyBorder="1" applyAlignment="1" applyProtection="1">
      <alignment horizontal="right"/>
    </xf>
    <xf numFmtId="0" fontId="40" fillId="19" borderId="20" xfId="0" applyFont="1" applyFill="1" applyBorder="1" applyAlignment="1">
      <alignment horizontal="center" vertical="center"/>
    </xf>
    <xf numFmtId="0" fontId="40" fillId="19" borderId="6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2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12" fillId="20" borderId="56" xfId="0" applyFont="1" applyFill="1" applyBorder="1" applyAlignment="1">
      <alignment horizontal="center" vertical="center"/>
    </xf>
    <xf numFmtId="0" fontId="48" fillId="20" borderId="51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" fillId="20" borderId="56" xfId="0" applyFont="1" applyFill="1" applyBorder="1" applyAlignment="1">
      <alignment horizontal="center" vertical="center"/>
    </xf>
    <xf numFmtId="0" fontId="42" fillId="22" borderId="11" xfId="0" applyFont="1" applyFill="1" applyBorder="1" applyAlignment="1">
      <alignment horizontal="center" vertical="center"/>
    </xf>
    <xf numFmtId="0" fontId="7" fillId="17" borderId="33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7" fillId="17" borderId="1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vertical="center"/>
    </xf>
    <xf numFmtId="0" fontId="25" fillId="8" borderId="52" xfId="0" applyFont="1" applyFill="1" applyBorder="1" applyAlignment="1">
      <alignment vertical="center"/>
    </xf>
    <xf numFmtId="0" fontId="44" fillId="0" borderId="24" xfId="0" applyFont="1" applyFill="1" applyBorder="1" applyAlignment="1">
      <alignment vertical="center"/>
    </xf>
    <xf numFmtId="0" fontId="42" fillId="0" borderId="2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46" fillId="27" borderId="3" xfId="0" applyFont="1" applyFill="1" applyBorder="1" applyProtection="1"/>
    <xf numFmtId="0" fontId="0" fillId="27" borderId="2" xfId="0" applyFill="1" applyBorder="1" applyProtection="1"/>
    <xf numFmtId="1" fontId="0" fillId="27" borderId="4" xfId="0" applyNumberFormat="1" applyFill="1" applyBorder="1" applyProtection="1"/>
    <xf numFmtId="0" fontId="46" fillId="27" borderId="5" xfId="0" applyFont="1" applyFill="1" applyBorder="1" applyProtection="1"/>
    <xf numFmtId="0" fontId="0" fillId="27" borderId="1" xfId="0" applyFill="1" applyBorder="1" applyProtection="1"/>
    <xf numFmtId="1" fontId="0" fillId="27" borderId="6" xfId="0" applyNumberFormat="1" applyFill="1" applyBorder="1" applyProtection="1"/>
    <xf numFmtId="0" fontId="0" fillId="27" borderId="2" xfId="0" applyFill="1" applyBorder="1" applyAlignment="1" applyProtection="1">
      <alignment horizontal="right"/>
    </xf>
    <xf numFmtId="0" fontId="0" fillId="27" borderId="1" xfId="0" applyFill="1" applyBorder="1" applyAlignment="1" applyProtection="1">
      <alignment horizontal="right"/>
    </xf>
    <xf numFmtId="1" fontId="0" fillId="8" borderId="8" xfId="0" applyNumberFormat="1" applyFill="1" applyBorder="1" applyProtection="1">
      <protection locked="0"/>
    </xf>
    <xf numFmtId="0" fontId="25" fillId="6" borderId="12" xfId="0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6" borderId="11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vertical="center"/>
    </xf>
    <xf numFmtId="0" fontId="25" fillId="0" borderId="55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/>
    </xf>
    <xf numFmtId="0" fontId="44" fillId="0" borderId="20" xfId="0" applyFont="1" applyFill="1" applyBorder="1" applyAlignment="1">
      <alignment horizontal="center" vertical="center"/>
    </xf>
    <xf numFmtId="0" fontId="44" fillId="22" borderId="20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horizontal="left" vertical="center"/>
    </xf>
    <xf numFmtId="0" fontId="16" fillId="0" borderId="42" xfId="0" applyFont="1" applyFill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49" fillId="26" borderId="32" xfId="0" applyFont="1" applyFill="1" applyBorder="1" applyAlignment="1" applyProtection="1">
      <alignment horizontal="right"/>
    </xf>
    <xf numFmtId="0" fontId="49" fillId="26" borderId="45" xfId="0" applyFont="1" applyFill="1" applyBorder="1" applyAlignment="1" applyProtection="1">
      <alignment horizontal="right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7" fillId="17" borderId="33" xfId="0" applyFont="1" applyFill="1" applyBorder="1" applyAlignment="1">
      <alignment horizontal="center" vertical="center"/>
    </xf>
    <xf numFmtId="0" fontId="7" fillId="17" borderId="34" xfId="0" applyFont="1" applyFill="1" applyBorder="1" applyAlignment="1">
      <alignment horizontal="center" vertical="center"/>
    </xf>
    <xf numFmtId="0" fontId="7" fillId="17" borderId="26" xfId="0" applyFont="1" applyFill="1" applyBorder="1" applyAlignment="1">
      <alignment horizontal="center" vertical="center"/>
    </xf>
    <xf numFmtId="0" fontId="7" fillId="17" borderId="27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7" fillId="17" borderId="3" xfId="0" applyFont="1" applyFill="1" applyBorder="1" applyAlignment="1">
      <alignment horizontal="center" vertical="center"/>
    </xf>
    <xf numFmtId="0" fontId="7" fillId="17" borderId="5" xfId="0" applyFont="1" applyFill="1" applyBorder="1" applyAlignment="1">
      <alignment horizontal="center" vertical="center"/>
    </xf>
    <xf numFmtId="0" fontId="25" fillId="17" borderId="26" xfId="0" applyFont="1" applyFill="1" applyBorder="1" applyAlignment="1">
      <alignment horizontal="center" vertical="center"/>
    </xf>
    <xf numFmtId="0" fontId="25" fillId="17" borderId="27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17" borderId="11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17" borderId="11" xfId="0" applyFont="1" applyFill="1" applyBorder="1" applyAlignment="1">
      <alignment horizontal="center" vertical="center"/>
    </xf>
    <xf numFmtId="0" fontId="25" fillId="17" borderId="12" xfId="0" applyFont="1" applyFill="1" applyBorder="1" applyAlignment="1">
      <alignment horizontal="center" vertical="center"/>
    </xf>
    <xf numFmtId="0" fontId="25" fillId="17" borderId="33" xfId="0" applyFont="1" applyFill="1" applyBorder="1" applyAlignment="1">
      <alignment horizontal="center" vertical="center"/>
    </xf>
    <xf numFmtId="0" fontId="25" fillId="17" borderId="34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0" fillId="20" borderId="11" xfId="0" applyFont="1" applyFill="1" applyBorder="1" applyAlignment="1">
      <alignment horizontal="center" vertical="center"/>
    </xf>
    <xf numFmtId="0" fontId="50" fillId="20" borderId="12" xfId="0" applyFont="1" applyFill="1" applyBorder="1" applyAlignment="1">
      <alignment horizontal="center" vertical="center"/>
    </xf>
    <xf numFmtId="0" fontId="4" fillId="20" borderId="56" xfId="0" applyFont="1" applyFill="1" applyBorder="1" applyAlignment="1">
      <alignment horizontal="center" vertical="center"/>
    </xf>
    <xf numFmtId="0" fontId="4" fillId="20" borderId="57" xfId="0" applyFont="1" applyFill="1" applyBorder="1" applyAlignment="1">
      <alignment horizontal="center" vertical="center"/>
    </xf>
    <xf numFmtId="0" fontId="12" fillId="20" borderId="11" xfId="0" applyFont="1" applyFill="1" applyBorder="1" applyAlignment="1">
      <alignment horizontal="center" vertical="center"/>
    </xf>
    <xf numFmtId="0" fontId="12" fillId="20" borderId="12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58" xfId="0" applyFont="1" applyFill="1" applyBorder="1" applyAlignment="1">
      <alignment vertical="center"/>
    </xf>
    <xf numFmtId="0" fontId="25" fillId="0" borderId="55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42" fillId="22" borderId="11" xfId="0" applyFont="1" applyFill="1" applyBorder="1" applyAlignment="1">
      <alignment horizontal="center" vertical="center"/>
    </xf>
    <xf numFmtId="0" fontId="42" fillId="22" borderId="1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top"/>
    </xf>
    <xf numFmtId="0" fontId="4" fillId="0" borderId="60" xfId="0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/>
    </xf>
    <xf numFmtId="0" fontId="7" fillId="17" borderId="22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left" vertical="center"/>
    </xf>
    <xf numFmtId="0" fontId="25" fillId="0" borderId="55" xfId="0" applyFont="1" applyFill="1" applyBorder="1" applyAlignment="1">
      <alignment horizontal="left" vertical="center"/>
    </xf>
    <xf numFmtId="0" fontId="12" fillId="20" borderId="56" xfId="0" applyFont="1" applyFill="1" applyBorder="1" applyAlignment="1">
      <alignment horizontal="center" vertical="center"/>
    </xf>
    <xf numFmtId="0" fontId="12" fillId="20" borderId="57" xfId="0" applyFont="1" applyFill="1" applyBorder="1" applyAlignment="1">
      <alignment horizontal="center" vertical="center"/>
    </xf>
    <xf numFmtId="0" fontId="25" fillId="17" borderId="3" xfId="0" applyFont="1" applyFill="1" applyBorder="1" applyAlignment="1">
      <alignment horizontal="center" vertical="center"/>
    </xf>
    <xf numFmtId="0" fontId="25" fillId="17" borderId="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8" fillId="20" borderId="5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16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8" fillId="21" borderId="15" xfId="0" applyFont="1" applyFill="1" applyBorder="1" applyAlignment="1">
      <alignment vertical="center"/>
    </xf>
    <xf numFmtId="0" fontId="18" fillId="21" borderId="16" xfId="0" applyFont="1" applyFill="1" applyBorder="1" applyAlignment="1">
      <alignment vertical="center"/>
    </xf>
    <xf numFmtId="0" fontId="18" fillId="21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22" fillId="21" borderId="15" xfId="0" applyFont="1" applyFill="1" applyBorder="1" applyAlignment="1">
      <alignment vertical="center"/>
    </xf>
    <xf numFmtId="0" fontId="22" fillId="21" borderId="16" xfId="0" applyFont="1" applyFill="1" applyBorder="1" applyAlignment="1">
      <alignment vertical="center"/>
    </xf>
    <xf numFmtId="0" fontId="22" fillId="21" borderId="14" xfId="0" applyFont="1" applyFill="1" applyBorder="1" applyAlignment="1">
      <alignment vertical="center"/>
    </xf>
    <xf numFmtId="0" fontId="18" fillId="0" borderId="15" xfId="0" applyFont="1" applyFill="1" applyBorder="1"/>
    <xf numFmtId="0" fontId="18" fillId="0" borderId="16" xfId="0" applyFont="1" applyFill="1" applyBorder="1"/>
    <xf numFmtId="0" fontId="18" fillId="0" borderId="14" xfId="0" applyFont="1" applyFill="1" applyBorder="1"/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7" fillId="13" borderId="11" xfId="0" applyFont="1" applyFill="1" applyBorder="1" applyAlignment="1">
      <alignment horizontal="center"/>
    </xf>
    <xf numFmtId="0" fontId="7" fillId="13" borderId="1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13" borderId="11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Standard" xfId="0" builtinId="0"/>
  </cellStyles>
  <dxfs count="766"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3" tint="0.39994506668294322"/>
      </font>
    </dxf>
    <dxf>
      <font>
        <color auto="1"/>
      </font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/>
        <i val="0"/>
      </font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3" tint="0.59996337778862885"/>
        </patternFill>
      </fill>
    </dxf>
    <dxf>
      <font>
        <color theme="3" tint="0.39994506668294322"/>
      </font>
    </dxf>
    <dxf>
      <font>
        <color auto="1"/>
      </font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/>
      </border>
    </dxf>
    <dxf>
      <fill>
        <patternFill patternType="lightGrid"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indexed="64"/>
        </right>
        <top/>
        <bottom/>
      </border>
    </dxf>
    <dxf>
      <fill>
        <patternFill patternType="lightGrid"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indexed="64"/>
        </right>
        <top/>
        <bottom/>
      </border>
    </dxf>
    <dxf>
      <fill>
        <patternFill patternType="lightGrid"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indexed="64"/>
        </right>
        <top/>
        <bottom/>
      </border>
    </dxf>
    <dxf>
      <fill>
        <patternFill patternType="lightGr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66675</xdr:rowOff>
    </xdr:from>
    <xdr:to>
      <xdr:col>4</xdr:col>
      <xdr:colOff>200025</xdr:colOff>
      <xdr:row>1</xdr:row>
      <xdr:rowOff>219075</xdr:rowOff>
    </xdr:to>
    <xdr:pic>
      <xdr:nvPicPr>
        <xdr:cNvPr id="1368" name="Grafik 2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66675"/>
          <a:ext cx="2247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39"/>
  <sheetViews>
    <sheetView zoomScaleNormal="100" workbookViewId="0">
      <selection activeCell="M28" sqref="M28"/>
    </sheetView>
  </sheetViews>
  <sheetFormatPr baseColWidth="10" defaultRowHeight="15" x14ac:dyDescent="0.25"/>
  <cols>
    <col min="1" max="1" width="34" style="36" customWidth="1"/>
    <col min="2" max="3" width="10.5703125" style="36" customWidth="1"/>
    <col min="4" max="4" width="14.7109375" style="36" customWidth="1"/>
    <col min="5" max="5" width="10.5703125" style="36" customWidth="1"/>
    <col min="6" max="6" width="11.42578125" style="36" customWidth="1"/>
    <col min="7" max="7" width="10.5703125" style="36" customWidth="1"/>
    <col min="8" max="8" width="1.28515625" style="36" customWidth="1"/>
    <col min="9" max="9" width="10.5703125" style="36" customWidth="1"/>
    <col min="10" max="10" width="15.7109375" style="36" hidden="1" customWidth="1"/>
    <col min="11" max="11" width="2.5703125" style="36" customWidth="1"/>
    <col min="12" max="12" width="18.28515625" style="36" customWidth="1"/>
    <col min="13" max="13" width="39.5703125" style="36" customWidth="1"/>
    <col min="14" max="14" width="10.28515625" style="36" customWidth="1"/>
    <col min="15" max="15" width="6.28515625" style="36" customWidth="1"/>
    <col min="16" max="16384" width="11.42578125" style="36"/>
  </cols>
  <sheetData>
    <row r="1" spans="1:15" s="125" customFormat="1" ht="24" thickBot="1" x14ac:dyDescent="0.3">
      <c r="A1" s="121" t="s">
        <v>161</v>
      </c>
      <c r="B1" s="122"/>
      <c r="C1" s="122"/>
      <c r="D1" s="123" t="s">
        <v>162</v>
      </c>
      <c r="E1" s="469" t="s">
        <v>163</v>
      </c>
      <c r="F1" s="470"/>
      <c r="G1" s="471"/>
      <c r="H1" s="122"/>
      <c r="I1" s="124"/>
      <c r="J1" s="125" t="s">
        <v>112</v>
      </c>
      <c r="L1" s="126" t="s">
        <v>325</v>
      </c>
      <c r="M1" s="126"/>
    </row>
    <row r="2" spans="1:15" x14ac:dyDescent="0.25">
      <c r="A2" s="119"/>
      <c r="B2" s="228"/>
      <c r="C2" s="118"/>
      <c r="D2" s="118"/>
      <c r="E2" s="118"/>
      <c r="F2" s="118"/>
      <c r="G2" s="118"/>
      <c r="H2" s="118"/>
      <c r="I2" s="120"/>
      <c r="J2" s="36">
        <v>2011</v>
      </c>
    </row>
    <row r="3" spans="1:15" ht="15.75" thickBot="1" x14ac:dyDescent="0.3">
      <c r="A3" s="37" t="s">
        <v>113</v>
      </c>
      <c r="B3" s="230"/>
      <c r="C3" s="118"/>
      <c r="D3" s="37" t="s">
        <v>114</v>
      </c>
      <c r="E3" s="38"/>
      <c r="F3" s="38"/>
      <c r="G3" s="38"/>
      <c r="H3" s="38"/>
      <c r="I3" s="39"/>
      <c r="J3" s="36">
        <v>2012</v>
      </c>
      <c r="L3" s="234" t="s">
        <v>115</v>
      </c>
      <c r="M3" s="234"/>
      <c r="N3" s="234"/>
      <c r="O3" s="234"/>
    </row>
    <row r="4" spans="1:15" ht="15.75" thickBot="1" x14ac:dyDescent="0.3">
      <c r="A4" s="40" t="s">
        <v>116</v>
      </c>
      <c r="B4" s="454">
        <v>2016</v>
      </c>
      <c r="C4" s="118"/>
      <c r="D4" s="41" t="s">
        <v>117</v>
      </c>
      <c r="E4" s="42"/>
      <c r="F4" s="42"/>
      <c r="G4" s="43" t="s">
        <v>208</v>
      </c>
      <c r="H4" s="43"/>
      <c r="I4" s="44">
        <f>B4</f>
        <v>2016</v>
      </c>
      <c r="J4" s="36">
        <v>2013</v>
      </c>
      <c r="L4" s="46" t="s">
        <v>118</v>
      </c>
      <c r="M4" s="46"/>
      <c r="N4" s="130" t="s">
        <v>207</v>
      </c>
      <c r="O4" s="75">
        <f>B4</f>
        <v>2016</v>
      </c>
    </row>
    <row r="5" spans="1:15" ht="15.75" thickBot="1" x14ac:dyDescent="0.3">
      <c r="A5" s="45" t="s">
        <v>119</v>
      </c>
      <c r="B5" s="27">
        <v>5</v>
      </c>
      <c r="C5" s="118"/>
      <c r="D5" s="41" t="s">
        <v>120</v>
      </c>
      <c r="E5" s="42"/>
      <c r="F5" s="42"/>
      <c r="G5" s="43" t="s">
        <v>121</v>
      </c>
      <c r="H5" s="43"/>
      <c r="I5" s="44">
        <f>B4+1</f>
        <v>2017</v>
      </c>
      <c r="J5" s="36">
        <v>2014</v>
      </c>
      <c r="L5" s="46" t="s">
        <v>122</v>
      </c>
      <c r="M5" s="46"/>
      <c r="N5" s="94"/>
      <c r="O5" s="235" t="s">
        <v>123</v>
      </c>
    </row>
    <row r="6" spans="1:15" ht="15.75" thickBot="1" x14ac:dyDescent="0.3">
      <c r="A6" s="45"/>
      <c r="B6" s="47"/>
      <c r="C6" s="118"/>
      <c r="D6" s="41" t="s">
        <v>124</v>
      </c>
      <c r="E6" s="42"/>
      <c r="F6" s="42"/>
      <c r="G6" s="43" t="s">
        <v>125</v>
      </c>
      <c r="H6" s="43"/>
      <c r="I6" s="44">
        <f>B4+1</f>
        <v>2017</v>
      </c>
      <c r="J6" s="36">
        <v>2015</v>
      </c>
      <c r="L6" s="236" t="s">
        <v>247</v>
      </c>
      <c r="M6" s="232"/>
      <c r="N6" s="233" t="s">
        <v>262</v>
      </c>
      <c r="O6" s="237">
        <f>B4</f>
        <v>2016</v>
      </c>
    </row>
    <row r="7" spans="1:15" ht="15.75" thickBot="1" x14ac:dyDescent="0.3">
      <c r="A7" s="45" t="s">
        <v>126</v>
      </c>
      <c r="B7" s="27">
        <v>3</v>
      </c>
      <c r="C7" s="118"/>
      <c r="D7" s="41" t="str">
        <f>IF($B$7=2,"Abgabe Praxisprojekt","Abgabe Praxisprojekt frühestens")</f>
        <v>Abgabe Praxisprojekt frühestens</v>
      </c>
      <c r="E7" s="42"/>
      <c r="F7" s="42"/>
      <c r="G7" s="43" t="s">
        <v>127</v>
      </c>
      <c r="H7" s="43"/>
      <c r="I7" s="44">
        <f>B4+1</f>
        <v>2017</v>
      </c>
      <c r="J7" s="36">
        <v>2016</v>
      </c>
      <c r="L7" s="46" t="s">
        <v>188</v>
      </c>
      <c r="M7" s="46"/>
      <c r="N7" s="48" t="s">
        <v>189</v>
      </c>
      <c r="O7" s="75">
        <f>B4+1</f>
        <v>2017</v>
      </c>
    </row>
    <row r="8" spans="1:15" ht="15.75" thickBot="1" x14ac:dyDescent="0.3">
      <c r="A8" s="45"/>
      <c r="B8" s="47"/>
      <c r="C8" s="118"/>
      <c r="D8" s="41" t="str">
        <f>IF($B$7=2,"","Abgabe Praxisprojekt spätestens")</f>
        <v>Abgabe Praxisprojekt spätestens</v>
      </c>
      <c r="E8" s="42"/>
      <c r="F8" s="42"/>
      <c r="G8" s="43" t="str">
        <f>IF($B$7=2,"","KW 2")</f>
        <v>KW 2</v>
      </c>
      <c r="H8" s="43"/>
      <c r="I8" s="44">
        <f>IF($B$7=2,"",B4+2)</f>
        <v>2018</v>
      </c>
      <c r="J8" s="36">
        <v>2017</v>
      </c>
      <c r="L8" s="46" t="s">
        <v>169</v>
      </c>
      <c r="M8" s="46"/>
      <c r="N8" s="48" t="str">
        <f>IF($B$5=4,"KW 2",IF($B$5=5,"KW 2",IF($B$5=6,"KW 25",IF($B$5=7,"KW 2",IF($B$5=8,"KW 25")))))</f>
        <v>KW 2</v>
      </c>
      <c r="O8" s="48">
        <f>IF($B$5=4,$B$4+2,IF($B$5=5,$B$4+2,IF($B$5=6,$B$4+2,IF($B$5=7,$B$4+3,IF($B$5=8,$B$4+3)))))</f>
        <v>2018</v>
      </c>
    </row>
    <row r="9" spans="1:15" ht="15.75" thickBot="1" x14ac:dyDescent="0.3">
      <c r="A9" s="45" t="s">
        <v>128</v>
      </c>
      <c r="B9" s="27">
        <v>5</v>
      </c>
      <c r="C9" s="118"/>
      <c r="D9" s="41" t="s">
        <v>263</v>
      </c>
      <c r="E9" s="42"/>
      <c r="F9" s="42"/>
      <c r="G9" s="43" t="s">
        <v>265</v>
      </c>
      <c r="H9" s="43"/>
      <c r="I9" s="254">
        <f>B4+1</f>
        <v>2017</v>
      </c>
      <c r="J9" s="36">
        <v>2018</v>
      </c>
      <c r="L9" s="46" t="s">
        <v>170</v>
      </c>
      <c r="M9" s="46"/>
      <c r="N9" s="48" t="str">
        <f>IF($B$5=4,"KW 2",IF($B$5=5,"KW 25",IF($B$5=6,"KW 2",IF($B$5=7,"KW 25",IF($B$5=8,"KW 2")))))</f>
        <v>KW 25</v>
      </c>
      <c r="O9" s="238">
        <f>IF($B$5=4,$B$4+2,IF($B$5=5,$B$4+2,IF($B$5=6,$B$4+3,IF($B$5=7,$B$4+3,IF($B$5=8,$B$4+4)))))</f>
        <v>2018</v>
      </c>
    </row>
    <row r="10" spans="1:15" ht="15.75" thickBot="1" x14ac:dyDescent="0.3">
      <c r="A10" s="45" t="s">
        <v>130</v>
      </c>
      <c r="B10" s="27">
        <v>5</v>
      </c>
      <c r="C10" s="118"/>
      <c r="D10" s="41" t="s">
        <v>264</v>
      </c>
      <c r="E10" s="42"/>
      <c r="F10" s="42"/>
      <c r="G10" s="43" t="s">
        <v>266</v>
      </c>
      <c r="H10" s="43"/>
      <c r="I10" s="254">
        <f>B4+2</f>
        <v>2018</v>
      </c>
      <c r="J10" s="36">
        <v>2019</v>
      </c>
      <c r="L10" s="46"/>
      <c r="M10" s="46"/>
      <c r="N10" s="48"/>
      <c r="O10" s="238"/>
    </row>
    <row r="11" spans="1:15" ht="15.75" thickBot="1" x14ac:dyDescent="0.3">
      <c r="A11" s="45" t="s">
        <v>132</v>
      </c>
      <c r="B11" s="27">
        <v>5</v>
      </c>
      <c r="C11" s="118"/>
      <c r="D11" s="45" t="s">
        <v>129</v>
      </c>
      <c r="E11" s="49"/>
      <c r="F11" s="49"/>
      <c r="G11" s="50" t="s">
        <v>168</v>
      </c>
      <c r="H11" s="50"/>
      <c r="I11" s="51">
        <f>B4+1</f>
        <v>2017</v>
      </c>
      <c r="J11" s="36">
        <v>2020</v>
      </c>
      <c r="L11" s="129" t="s">
        <v>131</v>
      </c>
      <c r="M11" s="129"/>
      <c r="N11" s="48"/>
      <c r="O11" s="48"/>
    </row>
    <row r="12" spans="1:15" ht="15.75" thickBot="1" x14ac:dyDescent="0.3">
      <c r="A12" s="45" t="s">
        <v>134</v>
      </c>
      <c r="B12" s="27">
        <v>5</v>
      </c>
      <c r="C12" s="118"/>
      <c r="D12" s="45" t="s">
        <v>133</v>
      </c>
      <c r="E12" s="49"/>
      <c r="F12" s="49"/>
      <c r="G12" s="50" t="s">
        <v>192</v>
      </c>
      <c r="H12" s="50"/>
      <c r="I12" s="80">
        <f>B4+2</f>
        <v>2018</v>
      </c>
      <c r="L12" s="232" t="str">
        <f>IF($B$5&gt;3,"Einschreibeverfahren 16/17","")</f>
        <v>Einschreibeverfahren 16/17</v>
      </c>
      <c r="M12" s="232"/>
      <c r="N12" s="233" t="s">
        <v>306</v>
      </c>
      <c r="O12" s="233" t="str">
        <f>IF($B$5&gt;=4,"2016","")</f>
        <v>2016</v>
      </c>
    </row>
    <row r="13" spans="1:15" ht="15.75" thickBot="1" x14ac:dyDescent="0.3">
      <c r="A13" s="45" t="s">
        <v>135</v>
      </c>
      <c r="B13" s="27"/>
      <c r="C13" s="118"/>
      <c r="D13" s="52" t="s">
        <v>190</v>
      </c>
      <c r="E13" s="53"/>
      <c r="F13" s="53"/>
      <c r="G13" s="54" t="str">
        <f>IF($B$5=4,"KW 8",IF($B$5=5,"KW 36",IF($B$5=6,"KW 8",IF($B$5=7,"KW 36",IF($B$5=8,"KW 8")))))</f>
        <v>KW 36</v>
      </c>
      <c r="H13" s="54"/>
      <c r="I13" s="55">
        <f>IF($B$5=4,$B$4+1,IF($B$5=5,$B$4+1,IF($B$5=6,$B$4+2,IF($B$5=7,$B$4+2,IF($B$5=8,$B$4+3)))))</f>
        <v>2017</v>
      </c>
      <c r="L13" s="232" t="str">
        <f>IF($B$5&gt;=5,"Einschreibeverfahren 17/18","")</f>
        <v>Einschreibeverfahren 17/18</v>
      </c>
      <c r="M13" s="232"/>
      <c r="N13" s="233" t="str">
        <f>IF($B$5&gt;=5,"14.6. - 21.6.","")</f>
        <v>14.6. - 21.6.</v>
      </c>
      <c r="O13" s="233" t="str">
        <f>IF($B$5&gt;=5,"2017","")</f>
        <v>2017</v>
      </c>
    </row>
    <row r="14" spans="1:15" ht="15.75" thickBot="1" x14ac:dyDescent="0.3">
      <c r="A14" s="45" t="s">
        <v>136</v>
      </c>
      <c r="B14" s="27"/>
      <c r="C14" s="118"/>
      <c r="D14" s="52" t="s">
        <v>202</v>
      </c>
      <c r="E14" s="53"/>
      <c r="F14" s="53"/>
      <c r="G14" s="54" t="str">
        <f>IF($B$5=4,"KW 15",IF($B$5=5,"KW 42",IF($B$5=6,"KW 15",IF($B$5=7,"KW 42",IF($B$5=8,"KW 15")))))</f>
        <v>KW 42</v>
      </c>
      <c r="H14" s="54"/>
      <c r="I14" s="55">
        <f>IF($B$5=4,$B$4+1,IF($B$5=5,$B$4+1,IF($B$5=6,$B$4+2,IF($B$5=7,$B$4+2,IF($B$5=8,$B$4+3)))))</f>
        <v>2017</v>
      </c>
    </row>
    <row r="15" spans="1:15" ht="15.75" thickBot="1" x14ac:dyDescent="0.3">
      <c r="A15" s="45" t="s">
        <v>137</v>
      </c>
      <c r="B15" s="27"/>
      <c r="C15" s="118"/>
      <c r="D15" s="52" t="s">
        <v>203</v>
      </c>
      <c r="E15" s="53"/>
      <c r="F15" s="53"/>
      <c r="G15" s="54" t="str">
        <f>IF($B$5=4,"KW 42",IF($B$5=5,"KW 18",IF($B$5=6,"KW 42",IF($B$5=7,"KW 18",IF($B$5=8,"KW 42")))))</f>
        <v>KW 18</v>
      </c>
      <c r="H15" s="54"/>
      <c r="I15" s="55">
        <f>IF($B$5=4,$B$4+1,IF($B$5=5,$B$4+2,IF($B$5=6,$B$4+2,IF($B$5=7,$B$4+3,IF($B$5=8,$B$4+3)))))</f>
        <v>2018</v>
      </c>
    </row>
    <row r="16" spans="1:15" ht="15.75" thickBot="1" x14ac:dyDescent="0.3">
      <c r="A16" s="45" t="s">
        <v>138</v>
      </c>
      <c r="B16" s="27"/>
      <c r="C16" s="118"/>
      <c r="D16" s="52" t="s">
        <v>204</v>
      </c>
      <c r="E16" s="53"/>
      <c r="F16" s="53"/>
      <c r="G16" s="54" t="str">
        <f>IF($B$5=4,"KW 25",IF($B$5=5,"KW 49",IF($B$5=6,"KW 25",IF($B$5=7,"KW 49",IF($B$5=8,"KW 25")))))</f>
        <v>KW 49</v>
      </c>
      <c r="H16" s="54"/>
      <c r="I16" s="55">
        <f>IF($B$5=4,$B$4+2,IF($B$5=5,$B$4+2,IF($B$5=6,$B$4+3,IF($B$5=7,$B$4+3,IF($B$5=8,$B$4+4)))))</f>
        <v>2018</v>
      </c>
      <c r="L16" s="363" t="s">
        <v>272</v>
      </c>
      <c r="M16" s="364"/>
      <c r="N16" s="472" t="s">
        <v>273</v>
      </c>
      <c r="O16" s="473"/>
    </row>
    <row r="17" spans="1:15" x14ac:dyDescent="0.25">
      <c r="A17" s="45"/>
      <c r="B17" s="47"/>
      <c r="C17" s="118"/>
      <c r="D17" s="52" t="s">
        <v>205</v>
      </c>
      <c r="E17" s="53"/>
      <c r="F17" s="53"/>
      <c r="G17" s="54" t="str">
        <f>IF($B$5=4,"KW 25",IF($B$5=5,"KW 49",IF($B$5=6,"KW 25",IF($B$5=7,"KW 49",IF($B$5=8,"KW 25")))))</f>
        <v>KW 49</v>
      </c>
      <c r="H17" s="54"/>
      <c r="I17" s="55">
        <f>IF($B$5=4,$B$4+2,IF($B$5=5,$B$4+2,IF($B$5=6,$B$4+3,IF($B$5=7,$B$4+3,IF($B$5=8,$B$4+4)))))</f>
        <v>2018</v>
      </c>
      <c r="L17" s="358" t="s">
        <v>274</v>
      </c>
      <c r="M17" s="359" t="s">
        <v>275</v>
      </c>
      <c r="N17" s="420" t="s">
        <v>286</v>
      </c>
      <c r="O17" s="421">
        <f>B4+1</f>
        <v>2017</v>
      </c>
    </row>
    <row r="18" spans="1:15" x14ac:dyDescent="0.25">
      <c r="A18" s="56" t="s">
        <v>139</v>
      </c>
      <c r="B18" s="57">
        <f>SUM(B9:B16)</f>
        <v>20</v>
      </c>
      <c r="C18" s="118"/>
      <c r="D18" s="52" t="s">
        <v>206</v>
      </c>
      <c r="E18" s="53"/>
      <c r="F18" s="53"/>
      <c r="G18" s="54" t="str">
        <f>IF($B$5=4,"KW 35",IF($B$5=5,"KW 6",IF($B$5=6,"KW 35",IF($B$5=6,"KW 5",IF($B$5=8,"KW 35")))))</f>
        <v>KW 6</v>
      </c>
      <c r="H18" s="54"/>
      <c r="I18" s="55">
        <f>IF($B$5=4,$B$4+2,IF($B$5=5,$B$4+3,IF($B$5=6,$B$4+3,IF($B$5=7,$B$4+4,IF($B$5=8,$B$4+4)))))</f>
        <v>2019</v>
      </c>
      <c r="L18" s="358" t="s">
        <v>276</v>
      </c>
      <c r="M18" s="359" t="s">
        <v>277</v>
      </c>
      <c r="N18" s="420" t="s">
        <v>287</v>
      </c>
      <c r="O18" s="421">
        <f>B4+1</f>
        <v>2017</v>
      </c>
    </row>
    <row r="19" spans="1:15" x14ac:dyDescent="0.25">
      <c r="A19" s="118"/>
      <c r="B19" s="118"/>
      <c r="C19" s="118"/>
      <c r="D19" s="58" t="s">
        <v>171</v>
      </c>
      <c r="E19" s="59"/>
      <c r="F19" s="59"/>
      <c r="G19" s="60" t="str">
        <f>IF($B$5=4,"KW 12 - 24",IF($B$5=5,"KW 12 - 24",IF($B$5=6,"KW 38 - 50",IF($B$5=7,"KW 12 -24 ",IF($B$5=8,"KW 38 - 50")))))</f>
        <v>KW 12 - 24</v>
      </c>
      <c r="H19" s="60"/>
      <c r="I19" s="61">
        <f>IF($B$5=4,$B$4+2,IF($B$5=5,$B$4+2,IF($B$5=6,$B$4+2,IF($B$5=7,$B$4+3,IF($B$5=8,$B$4+3)))))</f>
        <v>2018</v>
      </c>
      <c r="L19" s="358" t="s">
        <v>276</v>
      </c>
      <c r="M19" s="359" t="s">
        <v>50</v>
      </c>
      <c r="N19" s="420" t="s">
        <v>308</v>
      </c>
      <c r="O19" s="421">
        <f>B4+1</f>
        <v>2017</v>
      </c>
    </row>
    <row r="20" spans="1:15" x14ac:dyDescent="0.25">
      <c r="A20" s="118"/>
      <c r="B20" s="118"/>
      <c r="C20" s="118"/>
      <c r="D20" s="58" t="s">
        <v>172</v>
      </c>
      <c r="E20" s="59"/>
      <c r="F20" s="59"/>
      <c r="G20" s="60" t="str">
        <f>IF($B$5=4,"",IF($B$5=5,"KW 38 - 50",IF($B$5=6,"KW 12 - 24",IF($B$5=7,"KW 38 - 50 ",IF($B$5=8,"KW 12 - 24")))))</f>
        <v>KW 38 - 50</v>
      </c>
      <c r="H20" s="60"/>
      <c r="I20" s="61">
        <f>IF($B$5=4,$B$4+2,IF($B$5=5,$B$4+2,IF($B$5=6,$B$4+3,IF($B$5=7,$B$4+3,IF($B$5=8,$B$4+4)))))</f>
        <v>2018</v>
      </c>
      <c r="L20" s="358" t="s">
        <v>278</v>
      </c>
      <c r="M20" s="359" t="s">
        <v>279</v>
      </c>
      <c r="N20" s="420" t="s">
        <v>291</v>
      </c>
      <c r="O20" s="421">
        <f>B4+1</f>
        <v>2017</v>
      </c>
    </row>
    <row r="21" spans="1:15" x14ac:dyDescent="0.25">
      <c r="A21" s="118"/>
      <c r="B21" s="118"/>
      <c r="C21" s="118"/>
      <c r="D21" s="58" t="s">
        <v>173</v>
      </c>
      <c r="E21" s="59"/>
      <c r="F21" s="59"/>
      <c r="G21" s="60" t="str">
        <f>IF($B$5=4,"KW 26 (Do)",IF($B$5=5,"KW 26 (Do)",IF($B$5=6,"KW 4 (Do)",IF($B$5=7,"KW26 (Do)",IF($B$5=8,"KW 4 (Do)")))))</f>
        <v>KW 26 (Do)</v>
      </c>
      <c r="H21" s="60"/>
      <c r="I21" s="61">
        <f>IF($B$5=4,$B$4+2,IF($B$5=5,$B$4+2,IF($B$5=6,$B$4+3,IF($B$5=7,$B$4+3,IF($B$5=8,$B$4+4)))))</f>
        <v>2018</v>
      </c>
      <c r="L21" s="358" t="s">
        <v>281</v>
      </c>
      <c r="M21" s="359" t="s">
        <v>285</v>
      </c>
      <c r="N21" s="420" t="s">
        <v>290</v>
      </c>
      <c r="O21" s="421">
        <f>B4+1</f>
        <v>2017</v>
      </c>
    </row>
    <row r="22" spans="1:15" x14ac:dyDescent="0.25">
      <c r="A22" s="118"/>
      <c r="B22" s="118"/>
      <c r="C22" s="118"/>
      <c r="D22" s="58" t="s">
        <v>174</v>
      </c>
      <c r="E22" s="59"/>
      <c r="F22" s="59"/>
      <c r="G22" s="60" t="str">
        <f>IF($B$5=4,"",IF($B$5=5,"KW 4 (Do)",IF($B$5=6,"KW 26 (Do)",IF($B$5=7,"KW4 (Do)",IF($B$5=8,"KW 26 (Do)")))))</f>
        <v>KW 4 (Do)</v>
      </c>
      <c r="H22" s="60"/>
      <c r="I22" s="132">
        <f>IF($B$5=4,"",IF($B$5=5,$B$4+3,IF($B$5=6,$B$4+3,IF($B$5=7,$B$4+4,IF($B$5=8,$B$4+4)))))</f>
        <v>2019</v>
      </c>
      <c r="L22" s="358" t="s">
        <v>280</v>
      </c>
      <c r="M22" s="359" t="s">
        <v>18</v>
      </c>
      <c r="N22" s="420" t="s">
        <v>288</v>
      </c>
      <c r="O22" s="421">
        <f>B4+2</f>
        <v>2018</v>
      </c>
    </row>
    <row r="23" spans="1:15" ht="16.5" thickBot="1" x14ac:dyDescent="0.3">
      <c r="A23" s="118" t="s">
        <v>159</v>
      </c>
      <c r="B23" s="118"/>
      <c r="C23" s="118"/>
      <c r="D23" s="63" t="s">
        <v>140</v>
      </c>
      <c r="E23" s="64"/>
      <c r="F23" s="64"/>
      <c r="G23" s="65" t="str">
        <f>IF($B$5=4,"KW 43",IF($B$5=5,"KW 13",IF($B$5=6,"KW 43",IF($B$5=7,"KW 13",IF($B$5=8,"KW 43")))))</f>
        <v>KW 13</v>
      </c>
      <c r="H23" s="65"/>
      <c r="I23" s="66">
        <f>IF($B$5=4,$B$4+2,IF($B$5=5,$B$4+3,IF($B$5=6,$B$4+3,IF($B$5=7,$B$4+4,IF($B$5=8,$B$4+4)))))</f>
        <v>2019</v>
      </c>
      <c r="J23" s="67"/>
      <c r="L23" s="360" t="s">
        <v>282</v>
      </c>
      <c r="M23" s="361" t="s">
        <v>283</v>
      </c>
      <c r="N23" s="362" t="s">
        <v>289</v>
      </c>
      <c r="O23" s="422">
        <f>B4+2</f>
        <v>2018</v>
      </c>
    </row>
    <row r="24" spans="1:15" s="68" customFormat="1" x14ac:dyDescent="0.25">
      <c r="A24" s="119" t="s">
        <v>160</v>
      </c>
      <c r="B24" s="119"/>
      <c r="C24" s="119"/>
      <c r="D24" s="118"/>
      <c r="E24" s="118"/>
      <c r="F24" s="118"/>
      <c r="G24" s="118"/>
      <c r="H24" s="118"/>
      <c r="I24" s="118"/>
      <c r="L24" s="446" t="s">
        <v>309</v>
      </c>
      <c r="M24" s="447"/>
      <c r="N24" s="452" t="s">
        <v>310</v>
      </c>
      <c r="O24" s="448">
        <f>B4+1</f>
        <v>2017</v>
      </c>
    </row>
    <row r="25" spans="1:15" ht="15.75" customHeight="1" x14ac:dyDescent="0.25">
      <c r="A25" s="37" t="s">
        <v>141</v>
      </c>
      <c r="B25" s="69" t="s">
        <v>142</v>
      </c>
      <c r="C25" s="70" t="s">
        <v>252</v>
      </c>
      <c r="D25" s="70" t="s">
        <v>25</v>
      </c>
      <c r="E25" s="70" t="s">
        <v>143</v>
      </c>
      <c r="F25" s="71" t="s">
        <v>144</v>
      </c>
      <c r="G25" s="71" t="s">
        <v>145</v>
      </c>
      <c r="H25" s="72"/>
      <c r="I25" s="73" t="s">
        <v>250</v>
      </c>
      <c r="L25" s="449" t="s">
        <v>311</v>
      </c>
      <c r="M25" s="450"/>
      <c r="N25" s="453" t="s">
        <v>312</v>
      </c>
      <c r="O25" s="451">
        <f>B4+2</f>
        <v>2018</v>
      </c>
    </row>
    <row r="26" spans="1:15" x14ac:dyDescent="0.25">
      <c r="A26" s="45" t="s">
        <v>146</v>
      </c>
      <c r="B26" s="69">
        <v>330</v>
      </c>
      <c r="C26" s="70">
        <f>B9*15</f>
        <v>75</v>
      </c>
      <c r="D26" s="70"/>
      <c r="E26" s="70">
        <f>SUM(B26:C26)</f>
        <v>405</v>
      </c>
      <c r="F26" s="74">
        <f>E26/21</f>
        <v>19.285714285714285</v>
      </c>
      <c r="G26" s="74">
        <f t="shared" ref="G26:G33" si="0">F26/0.42</f>
        <v>45.918367346938773</v>
      </c>
      <c r="H26" s="75"/>
      <c r="I26" s="76">
        <f t="shared" ref="I26:I33" si="1">100-G26</f>
        <v>54.081632653061227</v>
      </c>
    </row>
    <row r="27" spans="1:15" x14ac:dyDescent="0.25">
      <c r="A27" s="45" t="s">
        <v>147</v>
      </c>
      <c r="B27" s="69" t="str">
        <f>IF($B$7=3,"330","390")</f>
        <v>330</v>
      </c>
      <c r="C27" s="70">
        <f t="shared" ref="C27:C33" si="2">B10*15</f>
        <v>75</v>
      </c>
      <c r="D27" s="70">
        <f>IF($B$5=4,50,0)</f>
        <v>0</v>
      </c>
      <c r="E27" s="70">
        <f>D27+C27+B27</f>
        <v>405</v>
      </c>
      <c r="F27" s="74">
        <f>E27/26</f>
        <v>15.576923076923077</v>
      </c>
      <c r="G27" s="74">
        <f t="shared" si="0"/>
        <v>37.087912087912088</v>
      </c>
      <c r="H27" s="75"/>
      <c r="I27" s="76">
        <f t="shared" si="1"/>
        <v>62.912087912087912</v>
      </c>
    </row>
    <row r="28" spans="1:15" x14ac:dyDescent="0.25">
      <c r="A28" s="45" t="s">
        <v>148</v>
      </c>
      <c r="B28" s="69" t="str">
        <f>IF($B$7=3,"300","240")</f>
        <v>300</v>
      </c>
      <c r="C28" s="70">
        <f t="shared" si="2"/>
        <v>75</v>
      </c>
      <c r="D28" s="70">
        <f>IF($B$5=4,250,IF($B$5=5,50,0))</f>
        <v>50</v>
      </c>
      <c r="E28" s="70">
        <f>D28+C28+B28</f>
        <v>425</v>
      </c>
      <c r="F28" s="74">
        <f>E28/21</f>
        <v>20.238095238095237</v>
      </c>
      <c r="G28" s="74">
        <f t="shared" si="0"/>
        <v>48.185941043083901</v>
      </c>
      <c r="H28" s="75"/>
      <c r="I28" s="76">
        <f t="shared" si="1"/>
        <v>51.814058956916099</v>
      </c>
    </row>
    <row r="29" spans="1:15" x14ac:dyDescent="0.25">
      <c r="A29" s="45" t="s">
        <v>149</v>
      </c>
      <c r="B29" s="69">
        <v>240</v>
      </c>
      <c r="C29" s="70">
        <f t="shared" si="2"/>
        <v>75</v>
      </c>
      <c r="D29" s="70">
        <f>IF($B$5=4,300,IF($B$5=5,250,IF($B$5=6,50,0)))</f>
        <v>250</v>
      </c>
      <c r="E29" s="70">
        <f>D29+C29+B29</f>
        <v>565</v>
      </c>
      <c r="F29" s="74">
        <f>E29/26</f>
        <v>21.73076923076923</v>
      </c>
      <c r="G29" s="74">
        <f t="shared" si="0"/>
        <v>51.739926739926737</v>
      </c>
      <c r="H29" s="75"/>
      <c r="I29" s="76">
        <f t="shared" si="1"/>
        <v>48.260073260073263</v>
      </c>
    </row>
    <row r="30" spans="1:15" x14ac:dyDescent="0.25">
      <c r="A30" s="45" t="s">
        <v>150</v>
      </c>
      <c r="B30" s="69"/>
      <c r="C30" s="70">
        <f t="shared" si="2"/>
        <v>0</v>
      </c>
      <c r="D30" s="70">
        <f>IF($B$5=5,300,IF($B$5=6,250,IF($B$5=7,50,0)))</f>
        <v>300</v>
      </c>
      <c r="E30" s="70">
        <f>D30+C30+B30</f>
        <v>300</v>
      </c>
      <c r="F30" s="74">
        <f>E30/21</f>
        <v>14.285714285714286</v>
      </c>
      <c r="G30" s="74">
        <f t="shared" si="0"/>
        <v>34.013605442176875</v>
      </c>
      <c r="H30" s="75"/>
      <c r="I30" s="76">
        <f t="shared" si="1"/>
        <v>65.986394557823132</v>
      </c>
    </row>
    <row r="31" spans="1:15" x14ac:dyDescent="0.25">
      <c r="A31" s="45" t="s">
        <v>151</v>
      </c>
      <c r="B31" s="69"/>
      <c r="C31" s="70">
        <f t="shared" si="2"/>
        <v>0</v>
      </c>
      <c r="D31" s="70">
        <f>IF($B$5=6,300,IF($B$5=7,250,IF($B$5=8,50,0)))</f>
        <v>0</v>
      </c>
      <c r="E31" s="70">
        <f>SUM(B31:D31)</f>
        <v>0</v>
      </c>
      <c r="F31" s="74">
        <f>E31/26</f>
        <v>0</v>
      </c>
      <c r="G31" s="74">
        <f t="shared" si="0"/>
        <v>0</v>
      </c>
      <c r="H31" s="75"/>
      <c r="I31" s="76">
        <f t="shared" si="1"/>
        <v>100</v>
      </c>
    </row>
    <row r="32" spans="1:15" x14ac:dyDescent="0.25">
      <c r="A32" s="45" t="s">
        <v>152</v>
      </c>
      <c r="B32" s="69"/>
      <c r="C32" s="70">
        <f t="shared" si="2"/>
        <v>0</v>
      </c>
      <c r="D32" s="70">
        <f>IF($B$5=7,300,IF($B$5=8,250,0))</f>
        <v>0</v>
      </c>
      <c r="E32" s="70">
        <f>SUM(B32:D32)</f>
        <v>0</v>
      </c>
      <c r="F32" s="74">
        <f>E32/21</f>
        <v>0</v>
      </c>
      <c r="G32" s="74">
        <f t="shared" si="0"/>
        <v>0</v>
      </c>
      <c r="H32" s="75"/>
      <c r="I32" s="76">
        <f t="shared" si="1"/>
        <v>100</v>
      </c>
    </row>
    <row r="33" spans="1:9" x14ac:dyDescent="0.25">
      <c r="A33" s="45" t="s">
        <v>153</v>
      </c>
      <c r="B33" s="69"/>
      <c r="C33" s="70">
        <f t="shared" si="2"/>
        <v>0</v>
      </c>
      <c r="D33" s="70">
        <f>IF($B$5=8,300,0)</f>
        <v>0</v>
      </c>
      <c r="E33" s="70">
        <f>SUM(B33:D33)</f>
        <v>0</v>
      </c>
      <c r="F33" s="74">
        <f>E33/26</f>
        <v>0</v>
      </c>
      <c r="G33" s="74">
        <f t="shared" si="0"/>
        <v>0</v>
      </c>
      <c r="H33" s="75"/>
      <c r="I33" s="76">
        <f t="shared" si="1"/>
        <v>100</v>
      </c>
    </row>
    <row r="34" spans="1:9" x14ac:dyDescent="0.25">
      <c r="A34" s="77" t="s">
        <v>154</v>
      </c>
      <c r="B34" s="69">
        <f>B26+B27+B28+B29</f>
        <v>1200</v>
      </c>
      <c r="C34" s="70">
        <f>SUM(C26:C33)</f>
        <v>300</v>
      </c>
      <c r="D34" s="70">
        <f>SUM(D26:D33)</f>
        <v>600</v>
      </c>
      <c r="E34" s="70">
        <f>SUM(B34:D34)</f>
        <v>2100</v>
      </c>
      <c r="F34" s="70"/>
      <c r="G34" s="70"/>
      <c r="H34" s="62"/>
      <c r="I34" s="70"/>
    </row>
    <row r="35" spans="1:9" x14ac:dyDescent="0.25">
      <c r="A35" s="118"/>
      <c r="B35" s="118"/>
      <c r="C35" s="118"/>
      <c r="D35" s="118"/>
      <c r="E35" s="118"/>
      <c r="F35" s="118"/>
      <c r="G35" s="118"/>
      <c r="H35" s="118"/>
      <c r="I35" s="118"/>
    </row>
    <row r="36" spans="1:9" x14ac:dyDescent="0.25">
      <c r="A36" s="78" t="s">
        <v>155</v>
      </c>
      <c r="B36" s="118"/>
      <c r="C36" s="118"/>
      <c r="D36" s="118"/>
      <c r="E36" s="118"/>
      <c r="F36" s="118"/>
      <c r="G36" s="118"/>
      <c r="H36" s="118"/>
      <c r="I36" s="118"/>
    </row>
    <row r="37" spans="1:9" x14ac:dyDescent="0.25">
      <c r="A37" s="79" t="s">
        <v>156</v>
      </c>
      <c r="B37" s="118"/>
      <c r="C37" s="118"/>
      <c r="D37" s="118"/>
      <c r="E37" s="118"/>
      <c r="F37" s="118"/>
      <c r="G37" s="118"/>
      <c r="H37" s="118"/>
      <c r="I37" s="118"/>
    </row>
    <row r="38" spans="1:9" x14ac:dyDescent="0.25">
      <c r="D38" s="255"/>
      <c r="E38" s="255"/>
      <c r="F38" s="255"/>
      <c r="G38" s="255"/>
      <c r="H38" s="255"/>
      <c r="I38" s="255"/>
    </row>
    <row r="39" spans="1:9" x14ac:dyDescent="0.25">
      <c r="D39" s="255"/>
      <c r="E39" s="255"/>
      <c r="F39" s="255"/>
      <c r="G39" s="255"/>
      <c r="H39" s="255"/>
      <c r="I39" s="255"/>
    </row>
  </sheetData>
  <mergeCells count="2">
    <mergeCell ref="E1:G1"/>
    <mergeCell ref="N16:O16"/>
  </mergeCells>
  <conditionalFormatting sqref="B16">
    <cfRule type="expression" dxfId="765" priority="4">
      <formula>AND($B$16&gt;0,B5&lt;8)</formula>
    </cfRule>
    <cfRule type="expression" dxfId="764" priority="8">
      <formula>$B$5&lt;8</formula>
    </cfRule>
  </conditionalFormatting>
  <conditionalFormatting sqref="B15">
    <cfRule type="expression" dxfId="763" priority="3">
      <formula>AND($B$15&gt;0,B5&lt;7)</formula>
    </cfRule>
    <cfRule type="expression" dxfId="762" priority="7">
      <formula>$B$5&lt;7</formula>
    </cfRule>
  </conditionalFormatting>
  <conditionalFormatting sqref="B14">
    <cfRule type="expression" dxfId="761" priority="2">
      <formula>AND($B$14&gt;0,B5&lt;6)</formula>
    </cfRule>
    <cfRule type="expression" dxfId="760" priority="6">
      <formula>$B$5&lt;6</formula>
    </cfRule>
  </conditionalFormatting>
  <conditionalFormatting sqref="B13">
    <cfRule type="expression" dxfId="759" priority="1">
      <formula>AND($B$13&gt;0,B5&lt;5)</formula>
    </cfRule>
    <cfRule type="expression" dxfId="758" priority="5">
      <formula>$B$5&lt;5</formula>
    </cfRule>
  </conditionalFormatting>
  <dataValidations count="8">
    <dataValidation type="whole" allowBlank="1" showInputMessage="1" showErrorMessage="1" sqref="B9:B12" xr:uid="{00000000-0002-0000-0000-000000000000}">
      <formula1>0</formula1>
      <formula2>20</formula2>
    </dataValidation>
    <dataValidation type="list" allowBlank="1" showInputMessage="1" showErrorMessage="1" sqref="B4" xr:uid="{00000000-0002-0000-0000-000001000000}">
      <formula1>$J$2:$J$11</formula1>
    </dataValidation>
    <dataValidation type="whole" allowBlank="1" showInputMessage="1" showErrorMessage="1" sqref="B7" xr:uid="{00000000-0002-0000-0000-000002000000}">
      <formula1>2</formula1>
      <formula2>3</formula2>
    </dataValidation>
    <dataValidation type="custom" allowBlank="1" showInputMessage="1" showErrorMessage="1" sqref="B5" xr:uid="{00000000-0002-0000-0000-000003000000}">
      <formula1>OR(B5=4,B5=5,B5=6,B5=7,B5=8)</formula1>
    </dataValidation>
    <dataValidation type="custom" allowBlank="1" showInputMessage="1" showErrorMessage="1" sqref="B13" xr:uid="{00000000-0002-0000-0000-000004000000}">
      <formula1>AND(OR(B13=1, B13=2, B13=3, B13=4, B13=5, B13=6, B13=7, B13=8, B13=9, B13=10, B13=11, B13=12, B13=13, B13=14, B13=15, B13=16, B13=17, B13=18, B13=19, B13=20),B5&gt;4)</formula1>
    </dataValidation>
    <dataValidation type="custom" allowBlank="1" showInputMessage="1" showErrorMessage="1" sqref="B14" xr:uid="{00000000-0002-0000-0000-000005000000}">
      <formula1>AND(OR(B14=1, B14=2, B14=3, B14=4, B14=5, B14=6, B14=7, B14=8, B14=9, B14=10, B14=11, B14=12, B14=13, B14=14, B14=15, B14=16, B14=17, B14=18, B14=19, B14=20),B5&gt;5)</formula1>
    </dataValidation>
    <dataValidation type="custom" allowBlank="1" showInputMessage="1" showErrorMessage="1" sqref="B15" xr:uid="{00000000-0002-0000-0000-000006000000}">
      <formula1>AND(OR(B15=1, B15=2, B15=3, B15=4, B15=5, B15=6, B15=7, B15=8, B15=9, B15=10, B15=11, B15=12, B15=13, B15=14, B15=15, B15=16, B15=17, B15=18, B15=19, B15=20),B5&gt;6)</formula1>
    </dataValidation>
    <dataValidation type="custom" allowBlank="1" showInputMessage="1" showErrorMessage="1" sqref="B16" xr:uid="{00000000-0002-0000-0000-000007000000}">
      <formula1>AND(OR(B16=1, B16=2, B16=3, B16=4, B16=5, B16=6, B16=7, B16=8, B16=9, B16=10, B16=11, B16=12, B16=13, B16=14, B16=15, B16=16, B16=17, B16=18, B16=19, B16=20),B5&gt;7)</formula1>
    </dataValidation>
  </dataValidations>
  <pageMargins left="0.35" right="0.26" top="0.78740157499999996" bottom="0.78740157499999996" header="0.3" footer="0.3"/>
  <pageSetup paperSize="9" scale="76" orientation="landscape" r:id="rId1"/>
  <ignoredErrors>
    <ignoredError sqref="I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Q81"/>
  <sheetViews>
    <sheetView tabSelected="1" zoomScaleNormal="100" workbookViewId="0">
      <pane ySplit="3" topLeftCell="A25" activePane="bottomLeft" state="frozen"/>
      <selection activeCell="B6" sqref="B6"/>
      <selection pane="bottomLeft" activeCell="T52" sqref="T52"/>
    </sheetView>
  </sheetViews>
  <sheetFormatPr baseColWidth="10" defaultRowHeight="14.25" x14ac:dyDescent="0.25"/>
  <cols>
    <col min="1" max="1" width="4.28515625" style="196" customWidth="1"/>
    <col min="2" max="2" width="4.140625" style="196" customWidth="1"/>
    <col min="3" max="3" width="34.7109375" style="196" customWidth="1"/>
    <col min="4" max="4" width="4.85546875" style="196" customWidth="1"/>
    <col min="5" max="5" width="27.7109375" style="198" customWidth="1"/>
    <col min="6" max="6" width="1.7109375" style="196" customWidth="1"/>
    <col min="7" max="7" width="4.5703125" style="196" customWidth="1"/>
    <col min="8" max="8" width="38.7109375" style="196" customWidth="1"/>
    <col min="9" max="9" width="5.42578125" style="196" customWidth="1"/>
    <col min="10" max="10" width="26.140625" style="196" customWidth="1"/>
    <col min="11" max="11" width="1.7109375" style="196" customWidth="1"/>
    <col min="12" max="12" width="4.85546875" style="196" customWidth="1"/>
    <col min="13" max="13" width="36.28515625" style="196" customWidth="1"/>
    <col min="14" max="14" width="1.5703125" style="196" customWidth="1"/>
    <col min="15" max="15" width="5.28515625" style="196" customWidth="1"/>
    <col min="16" max="16" width="29" style="196" customWidth="1"/>
    <col min="17" max="17" width="4.28515625" style="196" customWidth="1"/>
    <col min="18" max="18" width="2.28515625" style="196" customWidth="1"/>
    <col min="19" max="16384" width="11.42578125" style="196"/>
  </cols>
  <sheetData>
    <row r="1" spans="1:17" s="195" customFormat="1" ht="15" customHeight="1" x14ac:dyDescent="0.25">
      <c r="A1" s="190"/>
      <c r="B1" s="191"/>
      <c r="C1" s="192" t="s">
        <v>166</v>
      </c>
      <c r="D1" s="191" t="str">
        <f>Studienverlaufplaner!E1</f>
        <v>Felicitas Muster</v>
      </c>
      <c r="E1" s="194"/>
      <c r="F1" s="191"/>
      <c r="G1" s="191"/>
      <c r="H1" s="192"/>
      <c r="I1" s="193">
        <f>Studienverlaufplaner!B5</f>
        <v>5</v>
      </c>
      <c r="J1" s="191" t="s">
        <v>164</v>
      </c>
      <c r="K1" s="194"/>
      <c r="L1" s="194"/>
      <c r="M1" s="191"/>
      <c r="N1" s="194"/>
      <c r="O1" s="193"/>
      <c r="P1" s="190"/>
      <c r="Q1" s="190"/>
    </row>
    <row r="2" spans="1:17" ht="7.5" customHeight="1" thickBot="1" x14ac:dyDescent="0.3">
      <c r="C2" s="197"/>
    </row>
    <row r="3" spans="1:17" ht="14.1" customHeight="1" thickTop="1" x14ac:dyDescent="0.25">
      <c r="A3" s="241" t="s">
        <v>82</v>
      </c>
      <c r="B3" s="242"/>
      <c r="C3" s="242" t="s">
        <v>83</v>
      </c>
      <c r="D3" s="243" t="s">
        <v>165</v>
      </c>
      <c r="E3" s="260" t="s">
        <v>197</v>
      </c>
      <c r="G3" s="241"/>
      <c r="H3" s="249" t="s">
        <v>84</v>
      </c>
      <c r="I3" s="242"/>
      <c r="J3" s="273" t="s">
        <v>248</v>
      </c>
      <c r="L3" s="199"/>
      <c r="M3" s="274" t="s">
        <v>258</v>
      </c>
      <c r="O3" s="199"/>
      <c r="P3" s="279" t="s">
        <v>299</v>
      </c>
      <c r="Q3" s="200" t="s">
        <v>82</v>
      </c>
    </row>
    <row r="4" spans="1:17" ht="13.5" customHeight="1" x14ac:dyDescent="0.25">
      <c r="A4" s="288" t="s">
        <v>85</v>
      </c>
      <c r="B4" s="201"/>
      <c r="C4" s="202" t="s">
        <v>86</v>
      </c>
      <c r="D4" s="562" t="s">
        <v>284</v>
      </c>
      <c r="E4" s="261"/>
      <c r="G4" s="244"/>
      <c r="H4" s="127" t="s">
        <v>88</v>
      </c>
      <c r="I4" s="562" t="s">
        <v>284</v>
      </c>
      <c r="J4" s="393"/>
      <c r="L4" s="562" t="s">
        <v>284</v>
      </c>
      <c r="M4" s="275"/>
      <c r="O4" s="562" t="s">
        <v>284</v>
      </c>
      <c r="P4" s="280"/>
      <c r="Q4" s="203" t="s">
        <v>85</v>
      </c>
    </row>
    <row r="5" spans="1:17" x14ac:dyDescent="0.25">
      <c r="A5" s="244"/>
      <c r="B5" s="18"/>
      <c r="C5" s="204" t="s">
        <v>34</v>
      </c>
      <c r="D5" s="562"/>
      <c r="E5" s="262"/>
      <c r="G5" s="244"/>
      <c r="H5" s="204" t="s">
        <v>34</v>
      </c>
      <c r="I5" s="562"/>
      <c r="J5" s="393"/>
      <c r="L5" s="562"/>
      <c r="M5" s="206" t="s">
        <v>259</v>
      </c>
      <c r="O5" s="562"/>
      <c r="P5" s="206" t="s">
        <v>297</v>
      </c>
      <c r="Q5" s="205"/>
    </row>
    <row r="6" spans="1:17" ht="13.5" customHeight="1" x14ac:dyDescent="0.25">
      <c r="A6" s="244">
        <v>33</v>
      </c>
      <c r="B6" s="18"/>
      <c r="C6" s="206" t="s">
        <v>292</v>
      </c>
      <c r="D6" s="563"/>
      <c r="E6" s="263"/>
      <c r="G6" s="244"/>
      <c r="H6" s="206" t="s">
        <v>294</v>
      </c>
      <c r="I6" s="563"/>
      <c r="J6" s="246" t="str">
        <f>IF('Formular Anerk. VL'!I42="x",Texte!$J$22,IF('Formular Anerk. VL'!I43="x",Texte!$J$22,"LNW 2. Sem. Sprache/Math."))</f>
        <v>LNW 2. Sem. Sprache/Math.</v>
      </c>
      <c r="L6" s="563"/>
      <c r="M6" s="466" t="str">
        <f>IF(Studienverlaufplaner!B5=5,Methodenworkshops!$E$23,"")</f>
        <v>P13/9 SPSS Datenreduktion und Skalrenbidlung</v>
      </c>
      <c r="O6" s="563"/>
      <c r="P6" s="327" t="str">
        <f>IF(Studienverlaufplaner!B5=7,Methodenworkshops!$E$21,"")</f>
        <v/>
      </c>
      <c r="Q6" s="205">
        <v>33</v>
      </c>
    </row>
    <row r="7" spans="1:17" ht="14.1" customHeight="1" x14ac:dyDescent="0.25">
      <c r="A7" s="244">
        <v>34</v>
      </c>
      <c r="B7" s="18"/>
      <c r="C7" s="19"/>
      <c r="D7" s="252"/>
      <c r="E7" s="264"/>
      <c r="G7" s="244"/>
      <c r="H7" s="19"/>
      <c r="I7" s="379" t="s">
        <v>90</v>
      </c>
      <c r="J7" s="394" t="str">
        <f>IF('Formular Anerk. VL'!$I$32="x","","Abgabe Praxisprojekt")</f>
        <v>Abgabe Praxisprojekt</v>
      </c>
      <c r="L7" s="415" t="s">
        <v>90</v>
      </c>
      <c r="M7" s="276"/>
      <c r="N7" s="207"/>
      <c r="O7" s="321" t="s">
        <v>90</v>
      </c>
      <c r="P7" s="281"/>
      <c r="Q7" s="205">
        <v>34</v>
      </c>
    </row>
    <row r="8" spans="1:17" ht="13.5" customHeight="1" x14ac:dyDescent="0.25">
      <c r="A8" s="244">
        <v>35</v>
      </c>
      <c r="B8" s="18"/>
      <c r="C8" s="19"/>
      <c r="D8" s="252"/>
      <c r="E8" s="264"/>
      <c r="G8" s="291"/>
      <c r="H8" s="159"/>
      <c r="I8" s="379" t="s">
        <v>90</v>
      </c>
      <c r="J8" s="395"/>
      <c r="L8" s="415" t="s">
        <v>90</v>
      </c>
      <c r="M8" s="208"/>
      <c r="N8" s="207"/>
      <c r="O8" s="321" t="s">
        <v>90</v>
      </c>
      <c r="P8" s="324" t="str">
        <f>IF(Studienverlaufplaner!B5=6,"Präsentation Masterarbeit","")</f>
        <v/>
      </c>
      <c r="Q8" s="205">
        <v>35</v>
      </c>
    </row>
    <row r="9" spans="1:17" ht="10.5" customHeight="1" x14ac:dyDescent="0.25">
      <c r="A9" s="570">
        <v>36</v>
      </c>
      <c r="B9" s="341"/>
      <c r="C9" s="344"/>
      <c r="D9" s="347"/>
      <c r="E9" s="350"/>
      <c r="F9" s="240"/>
      <c r="G9" s="353" t="s">
        <v>8</v>
      </c>
      <c r="H9" s="333" t="s">
        <v>190</v>
      </c>
      <c r="I9" s="380"/>
      <c r="J9" s="396" t="str">
        <f>IF(Studienverlaufplaner!B5=4,Methodenworkshops!$E$19,"")</f>
        <v/>
      </c>
      <c r="L9" s="365" t="s">
        <v>90</v>
      </c>
      <c r="M9" s="259" t="str">
        <f>IF(Studienverlaufplaner!B5=5,Methodenworkshops!$E$27,"")</f>
        <v>P13/9 SPSS Korrelation und Regression</v>
      </c>
      <c r="N9" s="207"/>
      <c r="O9" s="480" t="s">
        <v>90</v>
      </c>
      <c r="P9" s="297" t="str">
        <f>IF('Formular Anerk. VL'!$H$58="x","",IF(Studienverlaufplaner!$B$5=7,"Beginn Prakt. Prüfg. (Termin 2)",IF(Studienverlaufplaner!$B$5=8,"Beginn Prakt. Prüfg. (Termin 1)","")))</f>
        <v/>
      </c>
      <c r="Q9" s="519">
        <v>36</v>
      </c>
    </row>
    <row r="10" spans="1:17" ht="9.75" customHeight="1" x14ac:dyDescent="0.25">
      <c r="A10" s="571"/>
      <c r="B10" s="342"/>
      <c r="C10" s="345"/>
      <c r="D10" s="348"/>
      <c r="E10" s="351"/>
      <c r="F10" s="240"/>
      <c r="G10" s="354"/>
      <c r="H10" s="455" t="s">
        <v>304</v>
      </c>
      <c r="I10" s="381"/>
      <c r="J10" s="397" t="s">
        <v>175</v>
      </c>
      <c r="L10" s="366"/>
      <c r="M10" s="391" t="str">
        <f>IF(Studienverlaufplaner!B5=6,Methodenworkshops!$E$19,"")</f>
        <v/>
      </c>
      <c r="N10" s="207"/>
      <c r="O10" s="573"/>
      <c r="P10" s="370" t="str">
        <f>IF(Studienverlaufplaner!B5=7,Methodenworkshops!$E$27,"")</f>
        <v/>
      </c>
      <c r="Q10" s="557"/>
    </row>
    <row r="11" spans="1:17" ht="9.75" customHeight="1" x14ac:dyDescent="0.25">
      <c r="A11" s="572"/>
      <c r="B11" s="343"/>
      <c r="C11" s="346"/>
      <c r="D11" s="349"/>
      <c r="E11" s="352"/>
      <c r="F11" s="240"/>
      <c r="G11" s="355" t="s">
        <v>10</v>
      </c>
      <c r="H11" s="457" t="s">
        <v>249</v>
      </c>
      <c r="I11" s="382"/>
      <c r="J11" s="305" t="str">
        <f>IF(Studienverlaufplaner!B5=5,Methodenworkshops!$E$5,"")</f>
        <v>P13/1 Einführung Marb, Mi 14-17 h</v>
      </c>
      <c r="L11" s="367"/>
      <c r="M11" s="327" t="str">
        <f>IF(Studienverlaufplaner!B5=7,Methodenworkshops!$E$5,"")</f>
        <v/>
      </c>
      <c r="N11" s="207"/>
      <c r="O11" s="481"/>
      <c r="P11" s="460" t="str">
        <f>IF(Studienverlaufplaner!B5=8,Methodenworkshops!$E$19,"")</f>
        <v/>
      </c>
      <c r="Q11" s="520"/>
    </row>
    <row r="12" spans="1:17" ht="12.75" customHeight="1" x14ac:dyDescent="0.25">
      <c r="A12" s="474">
        <v>37</v>
      </c>
      <c r="B12" s="568" t="s">
        <v>300</v>
      </c>
      <c r="C12" s="584" t="str">
        <f>IF(AND('Formular Anerk. VL'!I12="x",'Formular Anerk. VL'!I13="x"),Texte!$J$6,IF('Formular Anerk. VL'!I12="x",Texte!$J$8,IF('Formular Anerk. VL'!I13="x",Texte!$J$11,Texte!$C$12)))</f>
        <v>SW Einführung in die Heilpädagogik
Praxisberatung</v>
      </c>
      <c r="D12" s="336"/>
      <c r="E12" s="292"/>
      <c r="G12" s="294"/>
      <c r="H12" s="463"/>
      <c r="I12" s="383"/>
      <c r="J12" s="338"/>
      <c r="L12" s="368"/>
      <c r="M12" s="308" t="str">
        <f>IF(Studienverlaufplaner!B5=5,Methodenworkshops!$E$25,"")</f>
        <v>P13/7 Auswertung</v>
      </c>
      <c r="N12" s="207"/>
      <c r="O12" s="334"/>
      <c r="P12" s="357" t="str">
        <f>IF(Studienverlaufplaner!B5=7,Methodenworkshops!$E$25,"")</f>
        <v/>
      </c>
      <c r="Q12" s="527">
        <v>37</v>
      </c>
    </row>
    <row r="13" spans="1:17" ht="12.75" customHeight="1" x14ac:dyDescent="0.25">
      <c r="A13" s="475"/>
      <c r="B13" s="569"/>
      <c r="C13" s="585"/>
      <c r="D13" s="337"/>
      <c r="E13" s="303"/>
      <c r="G13" s="295"/>
      <c r="H13" s="461"/>
      <c r="I13" s="384"/>
      <c r="J13" s="339"/>
      <c r="L13" s="369"/>
      <c r="M13" s="327"/>
      <c r="N13" s="207"/>
      <c r="O13" s="335"/>
      <c r="P13" s="312"/>
      <c r="Q13" s="529"/>
    </row>
    <row r="14" spans="1:17" ht="12" customHeight="1" x14ac:dyDescent="0.25">
      <c r="A14" s="474">
        <v>38</v>
      </c>
      <c r="B14" s="502" t="s">
        <v>2</v>
      </c>
      <c r="C14" s="494" t="str">
        <f>IF('Formular Anerk. VL'!I15="x",Texte!$J$6,Texte!C14)</f>
        <v>Förderdiagnostik  und -planung</v>
      </c>
      <c r="D14" s="532" t="s">
        <v>90</v>
      </c>
      <c r="E14" s="574"/>
      <c r="G14" s="553" t="s">
        <v>15</v>
      </c>
      <c r="H14" s="494" t="str">
        <f>IF('Formular Anerk. VL'!I22="x",Texte!J7,Texte!G14)</f>
        <v>Förderbedarf emotionale-soziale Entwicklung</v>
      </c>
      <c r="I14" s="532" t="s">
        <v>90</v>
      </c>
      <c r="J14" s="560"/>
      <c r="L14" s="500" t="s">
        <v>90</v>
      </c>
      <c r="M14" s="210" t="str">
        <f>IF('Formular Anerk. VL'!$H$58="x","",IF(Studienverlaufplaner!$B$5=4,"Beginn Prakt. Prüfg.",IF(Studienverlaufplaner!B5=5, "Beginn Prakt. Prüfg. (Termin 2)","")))</f>
        <v>Beginn Prakt. Prüfg. (Termin 2)</v>
      </c>
      <c r="N14" s="207"/>
      <c r="O14" s="500" t="s">
        <v>90</v>
      </c>
      <c r="P14" s="456" t="str">
        <f>IF(Studienverlaufplaner!B5=7,Methodenworkshops!$E$29,"")</f>
        <v/>
      </c>
      <c r="Q14" s="527">
        <v>38</v>
      </c>
    </row>
    <row r="15" spans="1:17" ht="12" customHeight="1" x14ac:dyDescent="0.25">
      <c r="A15" s="475"/>
      <c r="B15" s="503"/>
      <c r="C15" s="495"/>
      <c r="D15" s="533"/>
      <c r="E15" s="575"/>
      <c r="G15" s="554"/>
      <c r="H15" s="495"/>
      <c r="I15" s="533"/>
      <c r="J15" s="561"/>
      <c r="L15" s="501"/>
      <c r="M15" s="210" t="str">
        <f>IF(Studienverlaufplaner!B5=5,Methodenworkshops!$E$29,"")</f>
        <v>P13/7 SPSS Mittelwertvergleiche</v>
      </c>
      <c r="N15" s="207"/>
      <c r="O15" s="501"/>
      <c r="P15" s="312"/>
      <c r="Q15" s="529"/>
    </row>
    <row r="16" spans="1:17" ht="12.75" customHeight="1" x14ac:dyDescent="0.25">
      <c r="A16" s="287">
        <v>39</v>
      </c>
      <c r="B16" s="289"/>
      <c r="C16" s="298" t="str">
        <f>IF('Formular Anerk. VL'!I14="x",Texte!$J$6,Texte!C14)</f>
        <v>Förderdiagnostik  und -planung</v>
      </c>
      <c r="D16" s="293" t="s">
        <v>90</v>
      </c>
      <c r="E16" s="292"/>
      <c r="G16" s="291"/>
      <c r="H16" s="301" t="str">
        <f>IF('Formular Anerk. VL'!I21="x",Texte!$J$6,Texte!G14)</f>
        <v>Förderbedarf emotionale-soziale Entwicklung</v>
      </c>
      <c r="I16" s="386" t="s">
        <v>90</v>
      </c>
      <c r="J16" s="394" t="s">
        <v>269</v>
      </c>
      <c r="L16" s="377" t="s">
        <v>90</v>
      </c>
      <c r="M16" s="208" t="str">
        <f>IF(Studienverlaufplaner!B5=5,Methodenworkshops!$E$31,"")</f>
        <v>P13/8 Arbeiten schreiben</v>
      </c>
      <c r="N16" s="207"/>
      <c r="O16" s="283" t="s">
        <v>90</v>
      </c>
      <c r="P16" s="456" t="str">
        <f>IF(Studienverlaufplaner!B5=7,Methodenworkshops!$E$31,"")</f>
        <v/>
      </c>
      <c r="Q16" s="411">
        <v>39</v>
      </c>
    </row>
    <row r="17" spans="1:17" ht="14.1" customHeight="1" x14ac:dyDescent="0.25">
      <c r="A17" s="244">
        <v>40</v>
      </c>
      <c r="B17" s="213"/>
      <c r="C17" s="301" t="str">
        <f>IF('Formular Anerk. VL'!I14="x",Texte!$J$6,Texte!C15)</f>
        <v>Förderdiagnostik  und -planung</v>
      </c>
      <c r="D17" s="302" t="s">
        <v>90</v>
      </c>
      <c r="E17" s="248"/>
      <c r="G17" s="291" t="s">
        <v>22</v>
      </c>
      <c r="H17" s="301" t="str">
        <f>IF('Formular Anerk. VL'!I22="x",Texte!$J$6,Texte!G15)</f>
        <v>Förderbedarf geistige Entwicklung</v>
      </c>
      <c r="I17" s="386" t="s">
        <v>90</v>
      </c>
      <c r="J17" s="395" t="str">
        <f>IF(Studienverlaufplaner!B5=5,Methodenworkshops!$E$7,"")</f>
        <v>P13/2 Themenfindung</v>
      </c>
      <c r="L17" s="371" t="s">
        <v>90</v>
      </c>
      <c r="M17" s="210" t="str">
        <f>IF(Studienverlaufplaner!B5=7,Methodenworkshops!$E$7,"")</f>
        <v/>
      </c>
      <c r="N17" s="207"/>
      <c r="O17" s="253" t="s">
        <v>90</v>
      </c>
      <c r="P17" s="281"/>
      <c r="Q17" s="205">
        <v>40</v>
      </c>
    </row>
    <row r="18" spans="1:17" ht="14.1" customHeight="1" x14ac:dyDescent="0.25">
      <c r="A18" s="244">
        <v>41</v>
      </c>
      <c r="B18" s="213"/>
      <c r="C18" s="301" t="str">
        <f>IF('Formular Anerk. VL'!I14="x",Texte!$J$6,Texte!C16)</f>
        <v>Förderdiagnostik  und -planung</v>
      </c>
      <c r="D18" s="302" t="s">
        <v>90</v>
      </c>
      <c r="E18" s="248"/>
      <c r="G18" s="291"/>
      <c r="H18" s="301" t="str">
        <f>IF('Formular Anerk. VL'!I22="x",Texte!$J$6,Texte!G16)</f>
        <v>Förderbedarf geistige Entwicklung</v>
      </c>
      <c r="I18" s="386" t="s">
        <v>90</v>
      </c>
      <c r="J18" s="394"/>
      <c r="L18" s="371" t="s">
        <v>90</v>
      </c>
      <c r="M18" s="208"/>
      <c r="N18" s="207"/>
      <c r="O18" s="253" t="s">
        <v>90</v>
      </c>
      <c r="P18" s="281"/>
      <c r="Q18" s="205">
        <v>41</v>
      </c>
    </row>
    <row r="19" spans="1:17" ht="14.1" customHeight="1" x14ac:dyDescent="0.25">
      <c r="A19" s="474">
        <v>42</v>
      </c>
      <c r="B19" s="502"/>
      <c r="C19" s="494" t="str">
        <f>IF('Formular Anerk. VL'!I14="x",Texte!$J$6,Texte!C17)</f>
        <v>Förderdiagnostik  und -planung</v>
      </c>
      <c r="D19" s="532" t="s">
        <v>90</v>
      </c>
      <c r="E19" s="574"/>
      <c r="G19" s="553" t="s">
        <v>3</v>
      </c>
      <c r="H19" s="494" t="str">
        <f>IF('Formular Anerk. VL'!I23="x",Texte!$J$6,Texte!G17)</f>
        <v>Förderbedarf Hören</v>
      </c>
      <c r="I19" s="532" t="s">
        <v>90</v>
      </c>
      <c r="J19" s="395" t="str">
        <f>IF('Formular Anerk. VL'!$H$55="x","",IF(Studienverlaufplaner!$B$5=4,"Abgabe Dispo Masterarbeit",IF(Studienverlaufplaner!$B$5=5,"Abgabe Skizze Masterarbeit","")))</f>
        <v>Abgabe Skizze Masterarbeit</v>
      </c>
      <c r="L19" s="500" t="s">
        <v>90</v>
      </c>
      <c r="M19" s="326" t="str">
        <f>IF('Formular Anerk. VL'!$H$55="x","",IF(Studienverlaufplaner!$B$5=6,"Abgabe Dispo Masterarbeit",IF(Studienverlaufplaner!$B$5=7,"Abgabe Skizze Masterarbeit","")))</f>
        <v/>
      </c>
      <c r="N19" s="207"/>
      <c r="O19" s="500" t="s">
        <v>90</v>
      </c>
      <c r="P19" s="558" t="str">
        <f>IF('Formular Anerk. VL'!$H$55="x","",IF(Studienverlaufplaner!$B$5=8,"Abgabe Dispo Masterarbeit",""))</f>
        <v/>
      </c>
      <c r="Q19" s="527">
        <v>42</v>
      </c>
    </row>
    <row r="20" spans="1:17" ht="14.1" customHeight="1" x14ac:dyDescent="0.25">
      <c r="A20" s="475"/>
      <c r="B20" s="503"/>
      <c r="C20" s="495"/>
      <c r="D20" s="533"/>
      <c r="E20" s="575"/>
      <c r="G20" s="554"/>
      <c r="H20" s="495"/>
      <c r="I20" s="533"/>
      <c r="J20" s="458" t="str">
        <f>IF(Studienverlaufplaner!B5=5,Methodenworkshops!$E$9,"")</f>
        <v>P13/3 Typen</v>
      </c>
      <c r="L20" s="501"/>
      <c r="M20" s="210" t="str">
        <f>IF(Studienverlaufplaner!B5=7,Methodenworkshops!$E$9,"")</f>
        <v/>
      </c>
      <c r="N20" s="207"/>
      <c r="O20" s="501"/>
      <c r="P20" s="559"/>
      <c r="Q20" s="529"/>
    </row>
    <row r="21" spans="1:17" ht="13.5" customHeight="1" x14ac:dyDescent="0.25">
      <c r="A21" s="474">
        <v>43</v>
      </c>
      <c r="B21" s="502" t="s">
        <v>2</v>
      </c>
      <c r="C21" s="490" t="str">
        <f>IF('Formular Anerk. VL'!I14="x",Texte!$J$6,Texte!C18)</f>
        <v>Förderdiagnostik  und -planung</v>
      </c>
      <c r="D21" s="284" t="s">
        <v>90</v>
      </c>
      <c r="E21" s="320"/>
      <c r="G21" s="294"/>
      <c r="H21" s="494" t="str">
        <f>IF('Formular Anerk. VL'!I23="x",Texte!$J$6,Texte!G18)</f>
        <v>Förderbedarf Hören</v>
      </c>
      <c r="I21" s="578" t="s">
        <v>90</v>
      </c>
      <c r="J21" s="338"/>
      <c r="L21" s="534" t="s">
        <v>90</v>
      </c>
      <c r="M21" s="326" t="str">
        <f>IF('Formular Anerk. VL'!$H$55="x","",IF(Studienverlaufplaner!$B$5=4,"Diplomierung",""))</f>
        <v/>
      </c>
      <c r="N21" s="207"/>
      <c r="O21" s="500" t="s">
        <v>90</v>
      </c>
      <c r="P21" s="324" t="str">
        <f>IF('Formular Anerk. VL'!$H$55="x","",IF(Studienverlaufplaner!$B$5=6,"Diplomierung",""))</f>
        <v/>
      </c>
      <c r="Q21" s="527">
        <v>43</v>
      </c>
    </row>
    <row r="22" spans="1:17" ht="9" customHeight="1" x14ac:dyDescent="0.25">
      <c r="A22" s="475"/>
      <c r="B22" s="503"/>
      <c r="C22" s="491"/>
      <c r="D22" s="285"/>
      <c r="E22" s="340"/>
      <c r="G22" s="295"/>
      <c r="H22" s="495"/>
      <c r="I22" s="579"/>
      <c r="J22" s="459" t="str">
        <f>IF(Studienverlaufplaner!B5=5,Methodenworkshops!$E$11,"")</f>
        <v>P13/8 Arbeiten schreiben</v>
      </c>
      <c r="L22" s="535"/>
      <c r="M22" s="327" t="str">
        <f>IF(Studienverlaufplaner!B5=7,Methodenworkshops!$E$11,"")</f>
        <v/>
      </c>
      <c r="N22" s="207"/>
      <c r="O22" s="501"/>
      <c r="P22" s="311"/>
      <c r="Q22" s="529"/>
    </row>
    <row r="23" spans="1:17" ht="14.1" customHeight="1" x14ac:dyDescent="0.25">
      <c r="A23" s="287">
        <v>44</v>
      </c>
      <c r="B23" s="289" t="s">
        <v>17</v>
      </c>
      <c r="C23" s="298" t="str">
        <f>IF('Formular Anerk. VL'!I32="x",Texte!$J$6,Texte!C19)</f>
        <v>Einführung Praxisprojekt</v>
      </c>
      <c r="D23" s="284" t="s">
        <v>90</v>
      </c>
      <c r="E23" s="356" t="str">
        <f>IF('Formular Anerk. VL'!$I$32="x","","Einführung Praxisprojekt")</f>
        <v>Einführung Praxisprojekt</v>
      </c>
      <c r="G23" s="428" t="s">
        <v>1</v>
      </c>
      <c r="H23" s="300" t="str">
        <f>IF('Formular Anerk. VL'!I24="x",Texte!$J$6,Texte!G19)</f>
        <v>Praxisberatung (auch projektbezogen)</v>
      </c>
      <c r="I23" s="385" t="s">
        <v>90</v>
      </c>
      <c r="J23" s="394"/>
      <c r="L23" s="377" t="s">
        <v>90</v>
      </c>
      <c r="M23" s="276"/>
      <c r="N23" s="207"/>
      <c r="O23" s="283" t="s">
        <v>90</v>
      </c>
      <c r="P23" s="311"/>
      <c r="Q23" s="411">
        <v>44</v>
      </c>
    </row>
    <row r="24" spans="1:17" ht="14.1" customHeight="1" x14ac:dyDescent="0.25">
      <c r="A24" s="244">
        <v>45</v>
      </c>
      <c r="B24" s="213" t="s">
        <v>11</v>
      </c>
      <c r="C24" s="301" t="str">
        <f>IF('Formular Anerk. VL'!I15="x",Texte!$J$6,Texte!C20)</f>
        <v xml:space="preserve"> Integrative Didaktik</v>
      </c>
      <c r="D24" s="302" t="s">
        <v>90</v>
      </c>
      <c r="E24" s="248"/>
      <c r="G24" s="291" t="s">
        <v>5</v>
      </c>
      <c r="H24" s="301" t="str">
        <f>IF('Formular Anerk. VL'!I24="x",Texte!$J$6,Texte!G20)</f>
        <v>Förderbedarf Sehen</v>
      </c>
      <c r="I24" s="386" t="s">
        <v>90</v>
      </c>
      <c r="J24" s="395" t="str">
        <f>IF(Studienverlaufplaner!B5=4,Methodenworkshops!$E$21,"")</f>
        <v/>
      </c>
      <c r="L24" s="371" t="s">
        <v>90</v>
      </c>
      <c r="M24" s="276" t="str">
        <f>IF(Studienverlaufplaner!B5=6,Methodenworkshops!$E$21,"")</f>
        <v/>
      </c>
      <c r="N24" s="207"/>
      <c r="O24" s="253" t="s">
        <v>90</v>
      </c>
      <c r="P24" s="281" t="str">
        <f>IF(Studienverlaufplaner!B5=8,Methodenworkshops!$E$21,"")</f>
        <v/>
      </c>
      <c r="Q24" s="205">
        <v>45</v>
      </c>
    </row>
    <row r="25" spans="1:17" ht="10.5" customHeight="1" x14ac:dyDescent="0.25">
      <c r="A25" s="474">
        <v>46</v>
      </c>
      <c r="B25" s="502"/>
      <c r="C25" s="494" t="str">
        <f>IF('Formular Anerk. VL'!I15="x",Texte!$J$6,Texte!C21)</f>
        <v>Integrative Didaktik</v>
      </c>
      <c r="D25" s="532" t="s">
        <v>90</v>
      </c>
      <c r="E25" s="566"/>
      <c r="G25" s="553"/>
      <c r="H25" s="494" t="str">
        <f>IF('Formular Anerk. VL'!$I$13="x",Texte!$J$6,Texte!G21)</f>
        <v>Förderbedarf Sehen</v>
      </c>
      <c r="I25" s="506" t="s">
        <v>90</v>
      </c>
      <c r="J25" s="459" t="str">
        <f>IF(Studienverlaufplaner!B5=5,Methodenworkshops!$E$13,"")</f>
        <v>P13/4 Forschungsmethoden Zugänge</v>
      </c>
      <c r="L25" s="480" t="s">
        <v>90</v>
      </c>
      <c r="M25" s="259" t="str">
        <f>IF(Studienverlaufplaner!B5=7,Methodenworkshops!$E$13,"")</f>
        <v/>
      </c>
      <c r="N25" s="207"/>
      <c r="O25" s="482" t="s">
        <v>90</v>
      </c>
      <c r="P25" s="297" t="str">
        <f>IF('Formular Anerk. VL'!$H$58="x","",IF(Studienverlaufplaner!$B$5=7,"Ende Prakt. Prüfg. (Termin 2)",IF(Studienverlaufplaner!$B$5=8,"Ende Prakt. Prüfg. (Termin 1)","")))</f>
        <v/>
      </c>
      <c r="Q25" s="527">
        <v>46</v>
      </c>
    </row>
    <row r="26" spans="1:17" ht="10.5" customHeight="1" x14ac:dyDescent="0.25">
      <c r="A26" s="475"/>
      <c r="B26" s="503"/>
      <c r="C26" s="495"/>
      <c r="D26" s="533"/>
      <c r="E26" s="567"/>
      <c r="G26" s="554"/>
      <c r="H26" s="495"/>
      <c r="I26" s="507"/>
      <c r="J26" s="305"/>
      <c r="L26" s="481"/>
      <c r="M26" s="323"/>
      <c r="N26" s="207"/>
      <c r="O26" s="483"/>
      <c r="P26" s="310"/>
      <c r="Q26" s="529"/>
    </row>
    <row r="27" spans="1:17" ht="14.1" customHeight="1" x14ac:dyDescent="0.25">
      <c r="A27" s="244">
        <v>47</v>
      </c>
      <c r="B27" s="213"/>
      <c r="C27" s="239" t="str">
        <f>IF('Formular Anerk. VL'!I15="x",Texte!$J$6,Texte!C22)</f>
        <v xml:space="preserve"> Integrative Didaktik</v>
      </c>
      <c r="D27" s="286" t="s">
        <v>90</v>
      </c>
      <c r="E27" s="266"/>
      <c r="G27" s="291" t="s">
        <v>47</v>
      </c>
      <c r="H27" s="301" t="str">
        <f>IF('Formular Anerk. VL'!I25="x",Texte!$J$6,Texte!G22)</f>
        <v>Förderbedarf körperliche und motorische Entwicklung</v>
      </c>
      <c r="I27" s="386" t="s">
        <v>90</v>
      </c>
      <c r="J27" s="398"/>
      <c r="L27" s="371" t="s">
        <v>90</v>
      </c>
      <c r="M27" s="276"/>
      <c r="N27" s="207"/>
      <c r="O27" s="253" t="s">
        <v>90</v>
      </c>
      <c r="P27" s="281"/>
      <c r="Q27" s="205">
        <v>47</v>
      </c>
    </row>
    <row r="28" spans="1:17" ht="14.1" customHeight="1" x14ac:dyDescent="0.25">
      <c r="A28" s="244">
        <v>48</v>
      </c>
      <c r="B28" s="213"/>
      <c r="C28" s="239" t="str">
        <f>IF('Formular Anerk. VL'!I15="x",Texte!$J$6,Texte!C23)</f>
        <v xml:space="preserve"> Integrative Didaktik</v>
      </c>
      <c r="D28" s="286" t="s">
        <v>90</v>
      </c>
      <c r="E28" s="266"/>
      <c r="G28" s="291"/>
      <c r="H28" s="301" t="str">
        <f>IF('Formular Anerk. VL'!I25="x",Texte!$J$6,Texte!G23)</f>
        <v>Förderbedarf körperliche und motorische Entwicklung</v>
      </c>
      <c r="I28" s="386" t="s">
        <v>90</v>
      </c>
      <c r="J28" s="398"/>
      <c r="L28" s="371" t="s">
        <v>90</v>
      </c>
      <c r="M28" s="276"/>
      <c r="N28" s="207"/>
      <c r="O28" s="253" t="s">
        <v>90</v>
      </c>
      <c r="P28" s="311"/>
      <c r="Q28" s="205">
        <v>48</v>
      </c>
    </row>
    <row r="29" spans="1:17" ht="12" customHeight="1" x14ac:dyDescent="0.25">
      <c r="A29" s="474">
        <v>49</v>
      </c>
      <c r="B29" s="502" t="s">
        <v>13</v>
      </c>
      <c r="C29" s="494" t="str">
        <f>IF('Formular Anerk. VL'!I16="x",Texte!$J$6,Texte!C24)</f>
        <v>Herausforderndes Verhalten</v>
      </c>
      <c r="D29" s="293" t="s">
        <v>90</v>
      </c>
      <c r="E29" s="574"/>
      <c r="G29" s="553" t="s">
        <v>254</v>
      </c>
      <c r="H29" s="494" t="str">
        <f>IF('Formular Anerk. VL'!I26="x",Texte!$J$6,Texte!G24)</f>
        <v>Förderbedarf Lernen</v>
      </c>
      <c r="I29" s="532" t="s">
        <v>90</v>
      </c>
      <c r="J29" s="338" t="str">
        <f>IF('Formular Anerk. VL'!$H$55="x","",IF(Studienverlaufplaner!$B$5=4,"Spät. Rückmdg Dispo Masterarbeit",""))</f>
        <v/>
      </c>
      <c r="L29" s="534" t="s">
        <v>90</v>
      </c>
      <c r="M29" s="326" t="str">
        <f>IF('Formular Anerk. VL'!$H$55="x","",IF(Studienverlaufplaner!$B$5=5,"Abgabe  Masterarbeit",IF(Studienverlaufplaner!$B$5=6,"Spät. Rückmdg. Dispo Masterarbeit",IF(Studienverlaufplaner!$B$5=7,"spät. Rückmdg Skizze Masterarbeit",""))))</f>
        <v>Abgabe  Masterarbeit</v>
      </c>
      <c r="N29" s="207"/>
      <c r="O29" s="534" t="s">
        <v>90</v>
      </c>
      <c r="P29" s="324" t="str">
        <f>IF('Formular Anerk. VL'!$H$55="x","",IF(Studienverlaufplaner!$B$5=7,"Abgabe Masterarbeit",IF(Studienverlaufplaner!$B$5=8,"Spät. Rückmdg. Dispo Masterarbeit","")))</f>
        <v/>
      </c>
      <c r="Q29" s="519">
        <v>49</v>
      </c>
    </row>
    <row r="30" spans="1:17" ht="13.5" customHeight="1" x14ac:dyDescent="0.25">
      <c r="A30" s="475"/>
      <c r="B30" s="503"/>
      <c r="C30" s="495"/>
      <c r="D30" s="299"/>
      <c r="E30" s="575"/>
      <c r="G30" s="554"/>
      <c r="H30" s="495"/>
      <c r="I30" s="533"/>
      <c r="J30" s="339"/>
      <c r="L30" s="535"/>
      <c r="M30" s="309" t="str">
        <f>IF('Formular Anerk. VL'!$H$55="x","",IF(Studienverlaufplaner!$B$5=5,"Abgabe Abstract Masterarbeit",""))</f>
        <v>Abgabe Abstract Masterarbeit</v>
      </c>
      <c r="N30" s="207"/>
      <c r="O30" s="535"/>
      <c r="P30" s="325" t="str">
        <f>IF('Formular Anerk. VL'!$H$55="x","",IF(Studienverlaufplaner!$B$5=7,"Abgabe Abstract Masterarbeit",""))</f>
        <v/>
      </c>
      <c r="Q30" s="520"/>
    </row>
    <row r="31" spans="1:17" ht="14.1" customHeight="1" x14ac:dyDescent="0.25">
      <c r="A31" s="244">
        <v>50</v>
      </c>
      <c r="B31" s="213" t="s">
        <v>17</v>
      </c>
      <c r="C31" s="301" t="str">
        <f>IF('Formular Anerk. VL'!I32="x",Texte!$J$6,Texte!C25)</f>
        <v>Praxisprojekt</v>
      </c>
      <c r="D31" s="302" t="s">
        <v>90</v>
      </c>
      <c r="E31" s="248"/>
      <c r="G31" s="291"/>
      <c r="H31" s="301" t="str">
        <f>IF('Formular Anerk. VL'!I26="x",Texte!$J$6,Texte!G25)</f>
        <v>Förderbedarf Lernen</v>
      </c>
      <c r="I31" s="386" t="s">
        <v>90</v>
      </c>
      <c r="J31" s="398"/>
      <c r="L31" s="371" t="s">
        <v>90</v>
      </c>
      <c r="M31" s="259" t="str">
        <f>IF('Formular Anerk. VL'!$H$58="x","",IF(Studienverlaufplaner!$B$5=5,"Ende Prakt. Prüfg. (Termin 2)",IF(Studienverlaufplaner!B5=6,"Ende Praktische Prüfung. (Termin 1)","")))</f>
        <v>Ende Prakt. Prüfg. (Termin 2)</v>
      </c>
      <c r="N31" s="207"/>
      <c r="O31" s="253" t="s">
        <v>90</v>
      </c>
      <c r="P31" s="312"/>
      <c r="Q31" s="205">
        <v>50</v>
      </c>
    </row>
    <row r="32" spans="1:17" ht="10.5" customHeight="1" x14ac:dyDescent="0.25">
      <c r="A32" s="474">
        <v>51</v>
      </c>
      <c r="B32" s="555" t="s">
        <v>1</v>
      </c>
      <c r="C32" s="490" t="str">
        <f>IF('Formular Anerk. VL'!$I$13="x",Texte!$J$6,Texte!C26)</f>
        <v>Praxisberatung (auch projektbezogen)</v>
      </c>
      <c r="D32" s="532" t="s">
        <v>90</v>
      </c>
      <c r="E32" s="574"/>
      <c r="G32" s="576" t="s">
        <v>1</v>
      </c>
      <c r="H32" s="490" t="str">
        <f>IF('Formular Anerk. VL'!$I$13="x",Texte!$J$6,Texte!G26)</f>
        <v xml:space="preserve">Praxisberatung </v>
      </c>
      <c r="I32" s="506" t="s">
        <v>90</v>
      </c>
      <c r="J32" s="398" t="str">
        <f>IF('Formular Anerk. VL'!$H$55="x","",IF(Studienverlaufplaner!$B$5=5,"spät. Rückmdg Skizze Masterarbeit",""))</f>
        <v>spät. Rückmdg Skizze Masterarbeit</v>
      </c>
      <c r="L32" s="482" t="s">
        <v>90</v>
      </c>
      <c r="M32" s="326" t="str">
        <f>IF(Studienverlaufplaner!B5=7,Methodenworkshops!$E$15,"")</f>
        <v/>
      </c>
      <c r="N32" s="207"/>
      <c r="O32" s="482" t="s">
        <v>90</v>
      </c>
      <c r="P32" s="558"/>
      <c r="Q32" s="527">
        <v>51</v>
      </c>
    </row>
    <row r="33" spans="1:17" ht="10.5" customHeight="1" x14ac:dyDescent="0.25">
      <c r="A33" s="475"/>
      <c r="B33" s="556"/>
      <c r="C33" s="491"/>
      <c r="D33" s="533"/>
      <c r="E33" s="575"/>
      <c r="G33" s="577"/>
      <c r="H33" s="491"/>
      <c r="I33" s="507"/>
      <c r="J33" s="398" t="str">
        <f>IF(Studienverlaufplaner!B5=5,Methodenworkshops!$E$15,"")</f>
        <v>P13/4 Forschungsmethoden Zugänge</v>
      </c>
      <c r="L33" s="483"/>
      <c r="M33" s="327"/>
      <c r="N33" s="207"/>
      <c r="O33" s="483"/>
      <c r="P33" s="559"/>
      <c r="Q33" s="529"/>
    </row>
    <row r="34" spans="1:17" ht="14.1" customHeight="1" x14ac:dyDescent="0.25">
      <c r="A34" s="244">
        <v>52</v>
      </c>
      <c r="B34" s="213"/>
      <c r="C34" s="21"/>
      <c r="D34" s="128"/>
      <c r="E34" s="266"/>
      <c r="G34" s="291"/>
      <c r="H34" s="128"/>
      <c r="I34" s="374"/>
      <c r="J34" s="398"/>
      <c r="L34" s="372"/>
      <c r="M34" s="276"/>
      <c r="N34" s="207"/>
      <c r="O34" s="212"/>
      <c r="P34" s="281"/>
      <c r="Q34" s="205">
        <v>52</v>
      </c>
    </row>
    <row r="35" spans="1:17" ht="14.1" customHeight="1" x14ac:dyDescent="0.25">
      <c r="A35" s="244">
        <v>1</v>
      </c>
      <c r="B35" s="213"/>
      <c r="C35" s="214"/>
      <c r="D35" s="215"/>
      <c r="E35" s="267"/>
      <c r="G35" s="291"/>
      <c r="H35" s="214"/>
      <c r="I35" s="375"/>
      <c r="J35" s="398"/>
      <c r="L35" s="373"/>
      <c r="M35" s="276"/>
      <c r="N35" s="207"/>
      <c r="O35" s="216"/>
      <c r="P35" s="281"/>
      <c r="Q35" s="205">
        <v>1</v>
      </c>
    </row>
    <row r="36" spans="1:17" ht="10.5" customHeight="1" x14ac:dyDescent="0.25">
      <c r="A36" s="287">
        <v>2</v>
      </c>
      <c r="B36" s="296" t="s">
        <v>213</v>
      </c>
      <c r="C36" s="318" t="str">
        <f>IF(AND('Formular Anerk. VL'!I16="x",'Formular Anerk. VL'!I16="x"),Texte!J6,IF('Formular Anerk. VL'!I13="x",Texte!J12,IF('Formular Anerk. VL'!I16="x",Texte!J8,Texte!C29)))</f>
        <v>SW Herausforderndes Verhalten
Praxisberatung (auch projektbezogen)</v>
      </c>
      <c r="D36" s="316"/>
      <c r="E36" s="268" t="str">
        <f>IF('Formular Anerk. VL'!I41="x",Texte!$J$22,"LNW 1. Sem. Förderdiagnostik")</f>
        <v>LNW 1. Sem. Förderdiagnostik</v>
      </c>
      <c r="G36" s="294"/>
      <c r="H36" s="314"/>
      <c r="I36" s="387"/>
      <c r="J36" s="304" t="str">
        <f>IF('Formular Anerk. VL'!$H$57="x","",IF(Studienverlaufplaner!B7=3,"Abgabe Praxisprojekt spätestens",""))</f>
        <v>Abgabe Praxisprojekt spätestens</v>
      </c>
      <c r="L36" s="373"/>
      <c r="M36" s="418"/>
      <c r="N36" s="207"/>
      <c r="O36" s="306"/>
      <c r="P36" s="311"/>
      <c r="Q36" s="527">
        <v>2</v>
      </c>
    </row>
    <row r="37" spans="1:17" ht="12.75" customHeight="1" x14ac:dyDescent="0.25">
      <c r="A37" s="288"/>
      <c r="B37" s="290"/>
      <c r="C37" s="319"/>
      <c r="D37" s="317"/>
      <c r="E37" s="266" t="s">
        <v>200</v>
      </c>
      <c r="G37" s="295"/>
      <c r="H37" s="315"/>
      <c r="I37" s="388"/>
      <c r="J37" s="305"/>
      <c r="L37" s="373"/>
      <c r="M37" s="309"/>
      <c r="N37" s="207"/>
      <c r="O37" s="307"/>
      <c r="P37" s="312"/>
      <c r="Q37" s="529"/>
    </row>
    <row r="38" spans="1:17" ht="14.1" customHeight="1" x14ac:dyDescent="0.25">
      <c r="A38" s="244">
        <v>3</v>
      </c>
      <c r="B38" s="213"/>
      <c r="C38" s="21"/>
      <c r="D38" s="302" t="s">
        <v>90</v>
      </c>
      <c r="E38" s="269" t="s">
        <v>270</v>
      </c>
      <c r="G38" s="250" t="s">
        <v>77</v>
      </c>
      <c r="H38" s="217" t="str">
        <f>IF('Formular Anerk. VL'!$I$10="x",Texte!$J$6,Texte!G30)</f>
        <v>SW Ethik</v>
      </c>
      <c r="I38" s="376"/>
      <c r="J38" s="398"/>
      <c r="L38" s="416"/>
      <c r="M38" s="276"/>
      <c r="N38" s="207"/>
      <c r="O38" s="218"/>
      <c r="P38" s="281"/>
      <c r="Q38" s="205">
        <v>3</v>
      </c>
    </row>
    <row r="39" spans="1:17" ht="14.1" customHeight="1" x14ac:dyDescent="0.25">
      <c r="A39" s="244">
        <v>4</v>
      </c>
      <c r="B39" s="213"/>
      <c r="C39" s="21"/>
      <c r="D39" s="302" t="s">
        <v>90</v>
      </c>
      <c r="E39" s="266"/>
      <c r="G39" s="291"/>
      <c r="H39" s="128"/>
      <c r="I39" s="386" t="s">
        <v>90</v>
      </c>
      <c r="J39" s="398"/>
      <c r="L39" s="378" t="s">
        <v>90</v>
      </c>
      <c r="M39" s="210" t="str">
        <f>IF('Formular Anerk. VL'!$H$58="x","",IF(Studienverlaufplaner!$B$5=5,"Komp.Profil Prüfg. (Termin 2)",IF(Studienverlaufplaner!B5=6,"Komp.Profil Prüfg. (Termin 1)","")))</f>
        <v>Komp.Profil Prüfg. (Termin 2)</v>
      </c>
      <c r="N39" s="207"/>
      <c r="O39" s="253" t="s">
        <v>90</v>
      </c>
      <c r="P39" s="220" t="str">
        <f>IF('Formular Anerk. VL'!$H$58="x","",IF(Studienverlaufplaner!$B$5=7,"Komp.Profil Prüfg. (Termin 2)",IF(Studienverlaufplaner!$B$5=8,"Komp.Profil Prüfg. (Termin 1)","")))</f>
        <v/>
      </c>
      <c r="Q39" s="205">
        <v>4</v>
      </c>
    </row>
    <row r="40" spans="1:17" ht="14.1" customHeight="1" x14ac:dyDescent="0.25">
      <c r="A40" s="244">
        <v>5</v>
      </c>
      <c r="B40" s="213"/>
      <c r="C40" s="21"/>
      <c r="D40" s="302" t="s">
        <v>90</v>
      </c>
      <c r="E40" s="270"/>
      <c r="G40" s="291"/>
      <c r="H40" s="21"/>
      <c r="I40" s="386" t="s">
        <v>90</v>
      </c>
      <c r="J40" s="398" t="str">
        <f>IF(Studienverlaufplaner!B5=5,Methodenworkshops!$E$17,"")</f>
        <v>P13/5 Begriffserklärung und Forschungsst.</v>
      </c>
      <c r="L40" s="371" t="s">
        <v>90</v>
      </c>
      <c r="M40" s="208" t="str">
        <f>IF(Studienverlaufplaner!B5=7,Methodenworkshops!$E$17,"")</f>
        <v/>
      </c>
      <c r="N40" s="207"/>
      <c r="O40" s="253" t="s">
        <v>90</v>
      </c>
      <c r="P40" s="209"/>
      <c r="Q40" s="205">
        <v>5</v>
      </c>
    </row>
    <row r="41" spans="1:17" ht="13.5" customHeight="1" x14ac:dyDescent="0.25">
      <c r="A41" s="245">
        <v>6</v>
      </c>
      <c r="B41" s="211"/>
      <c r="C41" s="21"/>
      <c r="D41" s="302" t="s">
        <v>90</v>
      </c>
      <c r="E41" s="265" t="str">
        <f>IF('Formular Anerk. VL'!$I$32="x","","Abgabe Entwurf Praxisproj.")</f>
        <v>Abgabe Entwurf Praxisproj.</v>
      </c>
      <c r="G41" s="251"/>
      <c r="H41" s="21"/>
      <c r="I41" s="386" t="s">
        <v>90</v>
      </c>
      <c r="J41" s="398"/>
      <c r="L41" s="371" t="s">
        <v>90</v>
      </c>
      <c r="M41" s="277" t="str">
        <f>IF('Formular Anerk. VL'!$H$55="x","",IF(Studienverlaufplaner!$B$5=5,"Präsentation  Masterarbeit",""))</f>
        <v>Präsentation  Masterarbeit</v>
      </c>
      <c r="N41" s="207"/>
      <c r="O41" s="253" t="s">
        <v>90</v>
      </c>
      <c r="P41" s="282" t="str">
        <f>IF(Studienverlaufplaner!B5=7,"Präsentation Masterarbeit","")</f>
        <v/>
      </c>
      <c r="Q41" s="412">
        <v>6</v>
      </c>
    </row>
    <row r="42" spans="1:17" ht="14.1" customHeight="1" thickBot="1" x14ac:dyDescent="0.3">
      <c r="A42" s="244">
        <v>7</v>
      </c>
      <c r="B42" s="213"/>
      <c r="C42" s="21"/>
      <c r="D42" s="302" t="s">
        <v>90</v>
      </c>
      <c r="E42" s="266"/>
      <c r="G42" s="291"/>
      <c r="H42" s="128"/>
      <c r="I42" s="386" t="s">
        <v>90</v>
      </c>
      <c r="J42" s="394" t="s">
        <v>158</v>
      </c>
      <c r="L42" s="371" t="s">
        <v>90</v>
      </c>
      <c r="M42" s="276"/>
      <c r="N42" s="207"/>
      <c r="O42" s="253" t="s">
        <v>90</v>
      </c>
      <c r="P42" s="281"/>
      <c r="Q42" s="205">
        <v>7</v>
      </c>
    </row>
    <row r="43" spans="1:17" ht="14.1" customHeight="1" thickTop="1" x14ac:dyDescent="0.25">
      <c r="A43" s="244"/>
      <c r="B43" s="213"/>
      <c r="C43" s="206" t="s">
        <v>293</v>
      </c>
      <c r="D43" s="302" t="s">
        <v>90</v>
      </c>
      <c r="E43" s="270"/>
      <c r="G43" s="291"/>
      <c r="H43" s="206" t="s">
        <v>295</v>
      </c>
      <c r="I43" s="386" t="s">
        <v>90</v>
      </c>
      <c r="J43" s="398"/>
      <c r="L43" s="371" t="s">
        <v>90</v>
      </c>
      <c r="M43" s="423" t="s">
        <v>296</v>
      </c>
      <c r="N43" s="207"/>
      <c r="O43" s="253" t="s">
        <v>90</v>
      </c>
      <c r="P43" s="424" t="s">
        <v>298</v>
      </c>
      <c r="Q43" s="205"/>
    </row>
    <row r="44" spans="1:17" ht="10.5" customHeight="1" x14ac:dyDescent="0.25">
      <c r="A44" s="474">
        <v>8</v>
      </c>
      <c r="B44" s="502" t="s">
        <v>13</v>
      </c>
      <c r="C44" s="494" t="str">
        <f>IF('Formular Anerk. VL'!I16="x",Texte!$J$6,Texte!C35)</f>
        <v>Herausforderndes Verhalten</v>
      </c>
      <c r="D44" s="532" t="s">
        <v>90</v>
      </c>
      <c r="E44" s="465"/>
      <c r="G44" s="553" t="s">
        <v>4</v>
      </c>
      <c r="H44" s="494" t="str">
        <f>IF('Formular Anerk. VL'!I27="x",Texte!$J$6,Texte!G35)</f>
        <v>Beratung</v>
      </c>
      <c r="I44" s="532" t="s">
        <v>90</v>
      </c>
      <c r="J44" s="400" t="str">
        <f>IF(Studienverlaufplaner!B5=6,Methodenworkshops!$E$5,"")</f>
        <v/>
      </c>
      <c r="L44" s="500" t="s">
        <v>90</v>
      </c>
      <c r="M44" s="208" t="str">
        <f>IF(Studienverlaufplaner!B5=7,Methodenworkshops!$E$19,"")</f>
        <v/>
      </c>
      <c r="N44" s="207"/>
      <c r="O44" s="500" t="s">
        <v>90</v>
      </c>
      <c r="P44" s="281" t="str">
        <f>IF(Studienverlaufplaner!B5=8,Methodenworkshops!$E$23,"")</f>
        <v/>
      </c>
      <c r="Q44" s="527">
        <v>8</v>
      </c>
    </row>
    <row r="45" spans="1:17" ht="10.5" customHeight="1" x14ac:dyDescent="0.25">
      <c r="A45" s="582"/>
      <c r="B45" s="580"/>
      <c r="C45" s="580"/>
      <c r="D45" s="580"/>
      <c r="E45" s="574" t="str">
        <f>IF(Studienverlaufplaner!B5=4,Methodenworkshops!$E$5,"")</f>
        <v/>
      </c>
      <c r="G45" s="582"/>
      <c r="H45" s="580"/>
      <c r="I45" s="580"/>
      <c r="J45" s="458" t="str">
        <f>IF(Studienverlaufplaner!B5=4,Methodenworkshops!$E$23,"")</f>
        <v/>
      </c>
      <c r="L45" s="588"/>
      <c r="M45" s="208" t="str">
        <f>IF(Studienverlaufplaner!B5=6,Methodenworkshops!$E$23,"")</f>
        <v/>
      </c>
      <c r="N45" s="207"/>
      <c r="O45" s="588"/>
      <c r="P45" s="586"/>
      <c r="Q45" s="590"/>
    </row>
    <row r="46" spans="1:17" ht="10.5" customHeight="1" x14ac:dyDescent="0.25">
      <c r="A46" s="583"/>
      <c r="B46" s="581"/>
      <c r="C46" s="581"/>
      <c r="D46" s="581"/>
      <c r="E46" s="575"/>
      <c r="G46" s="583"/>
      <c r="H46" s="581"/>
      <c r="I46" s="581"/>
      <c r="J46" s="459" t="str">
        <f>IF(Studienverlaufplaner!B5=5,Methodenworkshops!$E$19,"")</f>
        <v>P13/6 Vorbereitung /Durchführung</v>
      </c>
      <c r="L46" s="589"/>
      <c r="M46" s="208" t="str">
        <f>IF(Studienverlaufplaner!B5=8,Methodenworkshops!$E$5,"")</f>
        <v/>
      </c>
      <c r="N46" s="207"/>
      <c r="O46" s="589"/>
      <c r="P46" s="587"/>
      <c r="Q46" s="591"/>
    </row>
    <row r="47" spans="1:17" ht="14.1" customHeight="1" x14ac:dyDescent="0.25">
      <c r="A47" s="244">
        <v>9</v>
      </c>
      <c r="B47" s="213" t="s">
        <v>1</v>
      </c>
      <c r="C47" s="239" t="str">
        <f>IF('Formular Anerk. VL'!$I$13="x",Texte!$J$6,Texte!C36)</f>
        <v>Praxisberatung (auch projektbezogen)</v>
      </c>
      <c r="D47" s="302" t="s">
        <v>90</v>
      </c>
      <c r="E47" s="271" t="str">
        <f>IF('Formular Anerk. VL'!I48="x",Texte!$J$23,"AnSe 1. Sem Interaktion und Verhalten")</f>
        <v>AnSe 1. Sem Interaktion und Verhalten</v>
      </c>
      <c r="G47" s="291"/>
      <c r="H47" s="301" t="str">
        <f>IF('Formular Anerk. VL'!I27="x",Texte!$J$6,Texte!G36)</f>
        <v>Beratung</v>
      </c>
      <c r="I47" s="386" t="s">
        <v>90</v>
      </c>
      <c r="J47" s="398" t="str">
        <f>IF(Studienverlaufplaner!B5=4,Methodenworkshops!$E$25,"")</f>
        <v/>
      </c>
      <c r="L47" s="371" t="s">
        <v>90</v>
      </c>
      <c r="M47" s="276" t="str">
        <f>IF(Studienverlaufplaner!B5=6,Methodenworkshops!$E$25,"")</f>
        <v/>
      </c>
      <c r="N47" s="207"/>
      <c r="O47" s="253" t="s">
        <v>90</v>
      </c>
      <c r="P47" s="281" t="str">
        <f>IF(Studienverlaufplaner!B5=8,Methodenworkshops!$E$25,"")</f>
        <v/>
      </c>
      <c r="Q47" s="205">
        <v>9</v>
      </c>
    </row>
    <row r="48" spans="1:17" ht="14.1" customHeight="1" x14ac:dyDescent="0.25">
      <c r="A48" s="244">
        <v>10</v>
      </c>
      <c r="B48" s="213" t="s">
        <v>12</v>
      </c>
      <c r="C48" s="301" t="str">
        <f>IF('Formular Anerk. VL'!I18="x",Texte!$J$6,Texte!C37)</f>
        <v>Sprache: Besonderer Bildungsbedarf</v>
      </c>
      <c r="D48" s="302" t="s">
        <v>90</v>
      </c>
      <c r="E48" s="248"/>
      <c r="G48" s="291"/>
      <c r="H48" s="301" t="str">
        <f>IF('Formular Anerk. VL'!I27="x",Texte!$J$6,Texte!G35)</f>
        <v>Beratung</v>
      </c>
      <c r="I48" s="386" t="s">
        <v>90</v>
      </c>
      <c r="J48" s="398" t="str">
        <f>IF(Studienverlaufplaner!B5=4,Methodenworkshops!$E$27,"")</f>
        <v/>
      </c>
      <c r="L48" s="371" t="s">
        <v>90</v>
      </c>
      <c r="M48" s="208" t="str">
        <f>IF(Studienverlaufplaner!B5=6,Methodenworkshops!$E$27,"")</f>
        <v/>
      </c>
      <c r="N48" s="207"/>
      <c r="O48" s="253" t="s">
        <v>90</v>
      </c>
      <c r="P48" s="209" t="str">
        <f>IF(Studienverlaufplaner!B5=8,Methodenworkshops!$E$27,"")</f>
        <v/>
      </c>
      <c r="Q48" s="205">
        <v>10</v>
      </c>
    </row>
    <row r="49" spans="1:17" ht="11.25" customHeight="1" x14ac:dyDescent="0.25">
      <c r="A49" s="474">
        <v>11</v>
      </c>
      <c r="B49" s="502"/>
      <c r="C49" s="494" t="str">
        <f>IF('Formular Anerk. VL'!I18="x",Texte!$J$6,Texte!C38)</f>
        <v>Sprache: Besonderer Bildungsbedarf</v>
      </c>
      <c r="D49" s="506" t="s">
        <v>90</v>
      </c>
      <c r="E49" s="248"/>
      <c r="G49" s="553"/>
      <c r="H49" s="494" t="str">
        <f>IF('Formular Anerk. VL'!I27="x",Texte!$J$6,Texte!G35)</f>
        <v>Beratung</v>
      </c>
      <c r="I49" s="532" t="s">
        <v>90</v>
      </c>
      <c r="J49" s="398" t="str">
        <f>IF(Studienverlaufplaner!B5=6,Methodenworkshops!$E$7,"")</f>
        <v/>
      </c>
      <c r="L49" s="500" t="s">
        <v>90</v>
      </c>
      <c r="M49" s="208" t="str">
        <f>IF(Studienverlaufplaner!B5=6,Methodenworkshops!$E$29,"")</f>
        <v/>
      </c>
      <c r="N49" s="207"/>
      <c r="O49" s="500" t="s">
        <v>90</v>
      </c>
      <c r="P49" s="209" t="str">
        <f>IF(Studienverlaufplaner!B5=8,Methodenworkshops!$E$29,"")</f>
        <v/>
      </c>
      <c r="Q49" s="527">
        <v>11</v>
      </c>
    </row>
    <row r="50" spans="1:17" ht="11.25" customHeight="1" x14ac:dyDescent="0.25">
      <c r="A50" s="583"/>
      <c r="B50" s="581"/>
      <c r="C50" s="581"/>
      <c r="D50" s="581"/>
      <c r="E50" s="266" t="str">
        <f>IF(Studienverlaufplaner!B5=4,Methodenworkshops!$E$7,"")</f>
        <v/>
      </c>
      <c r="G50" s="583"/>
      <c r="H50" s="581"/>
      <c r="I50" s="581"/>
      <c r="J50" s="398" t="str">
        <f>IF(Studienverlaufplaner!B5=4,Methodenworkshops!$E$29,"")</f>
        <v/>
      </c>
      <c r="L50" s="589"/>
      <c r="M50" s="276" t="str">
        <f>IF(Studienverlaufplaner!B5=8,Methodenworkshops!$E$7,"")</f>
        <v/>
      </c>
      <c r="N50" s="207"/>
      <c r="O50" s="589"/>
      <c r="P50" s="281"/>
      <c r="Q50" s="591"/>
    </row>
    <row r="51" spans="1:17" ht="10.5" customHeight="1" x14ac:dyDescent="0.25">
      <c r="A51" s="474">
        <v>12</v>
      </c>
      <c r="B51" s="502"/>
      <c r="C51" s="490" t="str">
        <f>IF('Formular Anerk. VL'!I18="x",Texte!$J$6,Texte!C39)</f>
        <v>Sprache: Besonderer Bildungsbedarf</v>
      </c>
      <c r="D51" s="506" t="s">
        <v>90</v>
      </c>
      <c r="E51" s="488" t="str">
        <f>IF('Formular Anerk. VL'!$I$32="x","","Beginn Praxisprojekt")</f>
        <v>Beginn Praxisprojekt</v>
      </c>
      <c r="G51" s="553"/>
      <c r="H51" s="504" t="str">
        <f>IF('Formular Anerk. VL'!I27="x",Texte!$J$6,Texte!G35)</f>
        <v>Beratung</v>
      </c>
      <c r="I51" s="498" t="s">
        <v>90</v>
      </c>
      <c r="J51" s="304" t="str">
        <f>IF('Formular Anerk. VL'!$H$58="x","",IF(Studienverlaufplaner!$B$5=4,"Beginn Prakt. Prüfg.",IF(Studienverlaufplaner!B5=5, "Beginn Prakt.Prüfg. (Termin 1)","")))</f>
        <v>Beginn Prakt.Prüfg. (Termin 1)</v>
      </c>
      <c r="L51" s="480" t="s">
        <v>90</v>
      </c>
      <c r="M51" s="326" t="str">
        <f>IF(Studienverlaufplaner!B5=6,Methodenworkshops!$E$31,"")</f>
        <v/>
      </c>
      <c r="N51" s="207"/>
      <c r="O51" s="500" t="s">
        <v>90</v>
      </c>
      <c r="P51" s="456" t="str">
        <f>IF(Studienverlaufplaner!B5=8,Methodenworkshops!$E$31,"")</f>
        <v/>
      </c>
      <c r="Q51" s="549">
        <v>12</v>
      </c>
    </row>
    <row r="52" spans="1:17" ht="12" customHeight="1" x14ac:dyDescent="0.25">
      <c r="A52" s="475"/>
      <c r="B52" s="503"/>
      <c r="C52" s="491"/>
      <c r="D52" s="507"/>
      <c r="E52" s="489"/>
      <c r="G52" s="554"/>
      <c r="H52" s="505"/>
      <c r="I52" s="499"/>
      <c r="J52" s="305" t="str">
        <f>IF(Studienverlaufplaner!B5=4,Methodenworkshops!$E$31,"")</f>
        <v/>
      </c>
      <c r="L52" s="481"/>
      <c r="M52" s="326" t="str">
        <f>IF(Studienverlaufplaner!B6=6,Methodenworkshops!$E$31,"")</f>
        <v/>
      </c>
      <c r="N52" s="207"/>
      <c r="O52" s="501"/>
      <c r="P52" s="312" t="str">
        <f>IF('Formular Anerk. VL'!$H$55="x","",IF(Studienverlaufplaner!$B$5=7,"Diplomierung",""))</f>
        <v/>
      </c>
      <c r="Q52" s="550"/>
    </row>
    <row r="53" spans="1:17" ht="10.5" customHeight="1" x14ac:dyDescent="0.25">
      <c r="A53" s="474">
        <v>13</v>
      </c>
      <c r="B53" s="551"/>
      <c r="C53" s="508" t="str">
        <f>IF('Formular Anerk. VL'!I14="x",Texte!$J$6,Texte!C37)</f>
        <v>Sprache: Besonderer Bildungsbedarf</v>
      </c>
      <c r="D53" s="506" t="s">
        <v>90</v>
      </c>
      <c r="E53" s="266" t="s">
        <v>167</v>
      </c>
      <c r="G53" s="553"/>
      <c r="H53" s="494" t="str">
        <f>IF('Formular Anerk. VL'!$I$13="x",Texte!$J$6,Texte!G35)</f>
        <v>Beratung</v>
      </c>
      <c r="I53" s="530" t="s">
        <v>261</v>
      </c>
      <c r="J53" s="400"/>
      <c r="L53" s="480" t="s">
        <v>90</v>
      </c>
      <c r="M53" s="326" t="str">
        <f>IF(Studienverlaufplaner!B7=6,Methodenworkshops!$E$31,"")</f>
        <v/>
      </c>
      <c r="N53" s="207"/>
      <c r="O53" s="500" t="s">
        <v>90</v>
      </c>
      <c r="P53" s="331"/>
      <c r="Q53" s="527">
        <v>13</v>
      </c>
    </row>
    <row r="54" spans="1:17" ht="10.5" customHeight="1" x14ac:dyDescent="0.25">
      <c r="A54" s="475"/>
      <c r="B54" s="552"/>
      <c r="C54" s="509"/>
      <c r="D54" s="507"/>
      <c r="E54" s="266"/>
      <c r="G54" s="554"/>
      <c r="H54" s="495"/>
      <c r="I54" s="531"/>
      <c r="J54" s="401"/>
      <c r="L54" s="481"/>
      <c r="M54" s="433" t="str">
        <f>IF('Formular Anerk. VL'!$H$55="x","",IF(Studienverlaufplaner!$B$5=5,"Diplomierung",""))</f>
        <v>Diplomierung</v>
      </c>
      <c r="N54" s="207"/>
      <c r="O54" s="501"/>
      <c r="P54" s="332"/>
      <c r="Q54" s="591"/>
    </row>
    <row r="55" spans="1:17" ht="10.5" customHeight="1" x14ac:dyDescent="0.25">
      <c r="A55" s="486">
        <v>14</v>
      </c>
      <c r="B55" s="551"/>
      <c r="C55" s="490" t="str">
        <f>IF('Formular Anerk. VL'!I18="x",Texte!$J$6,Texte!C40)</f>
        <v>Sprache: Besonderer Bildungsbedarf</v>
      </c>
      <c r="D55" s="506" t="s">
        <v>90</v>
      </c>
      <c r="E55" s="266" t="str">
        <f>IF(Studienverlaufplaner!B5=4,Methodenworkshops!$E$9,"")</f>
        <v/>
      </c>
      <c r="G55" s="553"/>
      <c r="H55" s="461"/>
      <c r="I55" s="530"/>
      <c r="J55" s="398" t="str">
        <f>IF(Studienverlaufplaner!B5=6,Methodenworkshops!$E$9,"")</f>
        <v/>
      </c>
      <c r="L55" s="482" t="s">
        <v>90</v>
      </c>
      <c r="M55" s="276" t="str">
        <f>IF(Studienverlaufplaner!B5=8,Methodenworkshops!$E$9,"")</f>
        <v/>
      </c>
      <c r="N55" s="207"/>
      <c r="O55" s="482" t="s">
        <v>90</v>
      </c>
      <c r="P55" s="332"/>
      <c r="Q55" s="527">
        <v>14</v>
      </c>
    </row>
    <row r="56" spans="1:17" ht="14.1" customHeight="1" x14ac:dyDescent="0.25">
      <c r="A56" s="583"/>
      <c r="B56" s="581"/>
      <c r="C56" s="581"/>
      <c r="D56" s="581"/>
      <c r="E56" s="272" t="e">
        <f>IF(AND('Formular Anerk. VL'!$H$55="",Studienverlaufplaner!B5=4,Methodenworkshops!#REF!="x"),Methodenworkshops!#REF!,"")</f>
        <v>#REF!</v>
      </c>
      <c r="G56" s="583"/>
      <c r="H56" s="419" t="s">
        <v>260</v>
      </c>
      <c r="I56" s="581"/>
      <c r="J56" s="398"/>
      <c r="L56" s="589"/>
      <c r="M56" s="276"/>
      <c r="N56" s="207"/>
      <c r="O56" s="589"/>
      <c r="P56" s="220" t="str">
        <f>IF('Formular Anerk. VL'!$H$58="x","",IF(Studienverlaufplaner!$B$5=8,"Beginn Prakt. Prüfg. (Termin 2)",""))</f>
        <v/>
      </c>
      <c r="Q56" s="591"/>
    </row>
    <row r="57" spans="1:17" ht="14.25" customHeight="1" x14ac:dyDescent="0.25">
      <c r="A57" s="287">
        <v>15</v>
      </c>
      <c r="B57" s="426" t="s">
        <v>1</v>
      </c>
      <c r="C57" s="117" t="str">
        <f>IF('Formular Anerk. VL'!$I$13="x",Texte!$J$6,Texte!C41)</f>
        <v>Sprache: Besonderer Bildungsbedarf</v>
      </c>
      <c r="D57" s="445"/>
      <c r="E57" s="292" t="str">
        <f>IF('Formular Anerk. VL'!$H$55="x","",IF(Studienverlaufplaner!$B$5=4,"Abgabe Skizze Masterarbeit",""))</f>
        <v/>
      </c>
      <c r="F57" s="219"/>
      <c r="G57" s="291" t="s">
        <v>251</v>
      </c>
      <c r="H57" s="301" t="s">
        <v>307</v>
      </c>
      <c r="I57" s="379" t="s">
        <v>90</v>
      </c>
      <c r="J57" s="395" t="str">
        <f>IF('Formular Anerk. VL'!$H$55="x","",IF(Studienverlaufplaner!$B$5=6,"Abgabe Skizze Masterarbeit",""))</f>
        <v/>
      </c>
      <c r="L57" s="377" t="s">
        <v>90</v>
      </c>
      <c r="M57" s="208"/>
      <c r="N57" s="207"/>
      <c r="O57" s="334" t="s">
        <v>261</v>
      </c>
      <c r="P57" s="328"/>
      <c r="Q57" s="411">
        <v>15</v>
      </c>
    </row>
    <row r="58" spans="1:17" ht="14.1" customHeight="1" x14ac:dyDescent="0.25">
      <c r="A58" s="244">
        <v>16</v>
      </c>
      <c r="B58" s="213"/>
      <c r="C58" s="231" t="s">
        <v>301</v>
      </c>
      <c r="D58" s="427"/>
      <c r="E58" s="248"/>
      <c r="F58" s="219"/>
      <c r="G58" s="429" t="s">
        <v>1</v>
      </c>
      <c r="H58" s="239" t="s">
        <v>93</v>
      </c>
      <c r="I58" s="379" t="s">
        <v>90</v>
      </c>
      <c r="J58" s="394"/>
      <c r="L58" s="372" t="s">
        <v>261</v>
      </c>
      <c r="M58" s="208"/>
      <c r="N58" s="207"/>
      <c r="O58" s="334"/>
      <c r="P58" s="414" t="s">
        <v>198</v>
      </c>
      <c r="Q58" s="205">
        <v>16</v>
      </c>
    </row>
    <row r="59" spans="1:17" ht="14.1" customHeight="1" x14ac:dyDescent="0.25">
      <c r="A59" s="244">
        <v>17</v>
      </c>
      <c r="B59" s="213" t="s">
        <v>14</v>
      </c>
      <c r="C59" s="301" t="str">
        <f>IF('Formular Anerk. VL'!I19="x",Texte!$J$6,Texte!C43)</f>
        <v>Mathematik: Besonderer Bildungsbedarf</v>
      </c>
      <c r="D59" s="302" t="s">
        <v>90</v>
      </c>
      <c r="E59" s="248" t="str">
        <f>IF(Studienverlaufplaner!B5=4,Methodenworkshops!$E$11,"")</f>
        <v/>
      </c>
      <c r="F59" s="219"/>
      <c r="G59" s="291" t="s">
        <v>251</v>
      </c>
      <c r="H59" s="301" t="s">
        <v>307</v>
      </c>
      <c r="I59" s="379" t="s">
        <v>90</v>
      </c>
      <c r="J59" s="395" t="str">
        <f>IF(Studienverlaufplaner!B5=6,Methodenworkshops!$E$11,"")</f>
        <v/>
      </c>
      <c r="L59" s="431"/>
      <c r="M59" s="467" t="str">
        <f>IF(Studienverlaufplaner!B5=8,Methodenworkshops!$E$11,"")</f>
        <v/>
      </c>
      <c r="N59" s="207"/>
      <c r="O59" s="253" t="s">
        <v>90</v>
      </c>
      <c r="P59" s="444" t="e">
        <f>IF(AND('Formular Anerk. VL'!$H$55="",Studienverlaufplaner!B5=8,Methodenworkshops!#REF!="x"),Methodenworkshops!#REF!,"")</f>
        <v>#REF!</v>
      </c>
      <c r="Q59" s="205">
        <v>17</v>
      </c>
    </row>
    <row r="60" spans="1:17" ht="14.1" customHeight="1" x14ac:dyDescent="0.25">
      <c r="A60" s="244">
        <v>18</v>
      </c>
      <c r="B60" s="213"/>
      <c r="C60" s="231" t="s">
        <v>302</v>
      </c>
      <c r="D60" s="302" t="s">
        <v>90</v>
      </c>
      <c r="E60" s="266"/>
      <c r="F60" s="219"/>
      <c r="G60" s="291"/>
      <c r="H60" s="301" t="s">
        <v>307</v>
      </c>
      <c r="I60" s="379" t="s">
        <v>90</v>
      </c>
      <c r="J60" s="395" t="str">
        <f>IF('Formular Anerk. VL'!$H$55="x","",IF(Studienverlaufplaner!$B$5=5,"Abgabe Dispo Masterarbeit",""))</f>
        <v>Abgabe Dispo Masterarbeit</v>
      </c>
      <c r="L60" s="415" t="s">
        <v>90</v>
      </c>
      <c r="M60" s="278"/>
      <c r="N60" s="207"/>
      <c r="O60" s="432" t="s">
        <v>305</v>
      </c>
      <c r="P60" s="331"/>
      <c r="Q60" s="205">
        <v>18</v>
      </c>
    </row>
    <row r="61" spans="1:17" ht="11.25" customHeight="1" x14ac:dyDescent="0.25">
      <c r="A61" s="474">
        <v>19</v>
      </c>
      <c r="B61" s="502" t="s">
        <v>14</v>
      </c>
      <c r="C61" s="490" t="str">
        <f>IF('Formular Anerk. VL'!I19="x",Texte!$J$6,Texte!C46)</f>
        <v>Mathematik: Besonderer Bildungsbedarf</v>
      </c>
      <c r="D61" s="506" t="s">
        <v>90</v>
      </c>
      <c r="E61" s="266" t="str">
        <f>IF(Studienverlaufplaner!B5=4,Methodenworkshops!$E$15,"")</f>
        <v/>
      </c>
      <c r="F61" s="219"/>
      <c r="G61" s="553"/>
      <c r="H61" s="564" t="s">
        <v>222</v>
      </c>
      <c r="I61" s="541"/>
      <c r="J61" s="394" t="str">
        <f>IF(Studienverlaufplaner!B5=6,Methodenworkshops!$E$13,"")</f>
        <v/>
      </c>
      <c r="L61" s="480" t="s">
        <v>90</v>
      </c>
      <c r="M61" s="443" t="e">
        <f>IF(AND('Formular Anerk. VL'!$H$55="",Studienverlaufplaner!B5=8,Methodenworkshops!#REF!="x"),Methodenworkshops!#REF!,"")</f>
        <v>#REF!</v>
      </c>
      <c r="N61" s="207"/>
      <c r="O61" s="534" t="s">
        <v>90</v>
      </c>
      <c r="P61" s="324"/>
      <c r="Q61" s="519">
        <v>19</v>
      </c>
    </row>
    <row r="62" spans="1:17" ht="11.25" customHeight="1" x14ac:dyDescent="0.25">
      <c r="A62" s="475"/>
      <c r="B62" s="503"/>
      <c r="C62" s="491"/>
      <c r="D62" s="507"/>
      <c r="E62" s="266"/>
      <c r="F62" s="219"/>
      <c r="G62" s="554"/>
      <c r="H62" s="565"/>
      <c r="I62" s="543"/>
      <c r="J62" s="394"/>
      <c r="L62" s="481"/>
      <c r="M62" s="468" t="str">
        <f>IF(Studienverlaufplaner!B5=8,Methodenworkshops!$E$19,"")</f>
        <v/>
      </c>
      <c r="N62" s="207"/>
      <c r="O62" s="535"/>
      <c r="P62" s="325"/>
      <c r="Q62" s="520"/>
    </row>
    <row r="63" spans="1:17" ht="13.5" customHeight="1" x14ac:dyDescent="0.25">
      <c r="A63" s="244">
        <v>20</v>
      </c>
      <c r="B63" s="213"/>
      <c r="C63" s="239" t="str">
        <f>IF('Formular Anerk. VL'!I23="x",Texte!$J$6,Texte!C47)</f>
        <v>Mathematik: Besonderer Bildungsbedarf</v>
      </c>
      <c r="D63" s="286" t="s">
        <v>90</v>
      </c>
      <c r="E63" s="268" t="str">
        <f>IF('Formular Anerk. VL'!I49="x",Texte!$J$23,"AnSe 2. Sem. Sprache")</f>
        <v>AnSe 2. Sem. Sprache</v>
      </c>
      <c r="F63" s="219"/>
      <c r="G63" s="291"/>
      <c r="H63" s="301" t="s">
        <v>307</v>
      </c>
      <c r="I63" s="379" t="s">
        <v>90</v>
      </c>
      <c r="J63" s="246" t="str">
        <f>IF('Formular Anerk. VL'!I45="x",Texte!$J$22,"LNW 4. Sem. Beratung")</f>
        <v>LNW 4. Sem. Beratung</v>
      </c>
      <c r="L63" s="371" t="s">
        <v>90</v>
      </c>
      <c r="M63" s="330"/>
      <c r="N63" s="207"/>
      <c r="O63" s="253" t="s">
        <v>90</v>
      </c>
      <c r="P63" s="325"/>
      <c r="Q63" s="205">
        <v>20</v>
      </c>
    </row>
    <row r="64" spans="1:17" ht="10.5" customHeight="1" x14ac:dyDescent="0.25">
      <c r="A64" s="440">
        <v>21</v>
      </c>
      <c r="B64" s="437"/>
      <c r="C64" s="438" t="str">
        <f>IF('Formular Anerk. VL'!I19="x",Texte!$J$6,Texte!C47)</f>
        <v>Mathematik: Besonderer Bildungsbedarf</v>
      </c>
      <c r="D64" s="313"/>
      <c r="E64" s="248"/>
      <c r="F64" s="219"/>
      <c r="G64" s="434"/>
      <c r="H64" s="301" t="s">
        <v>307</v>
      </c>
      <c r="I64" s="439" t="s">
        <v>90</v>
      </c>
      <c r="J64" s="399" t="str">
        <f>IF('Formular Anerk. VL'!I51="x",Texte!$J$23,"AnSe 4. Sem. Recht")</f>
        <v>AnSe 4. Sem. Recht</v>
      </c>
      <c r="L64" s="436" t="s">
        <v>90</v>
      </c>
      <c r="M64" s="441"/>
      <c r="N64" s="207"/>
      <c r="O64" s="334"/>
      <c r="P64" s="435" t="s">
        <v>222</v>
      </c>
      <c r="Q64" s="411">
        <v>21</v>
      </c>
    </row>
    <row r="65" spans="1:17" ht="14.1" customHeight="1" x14ac:dyDescent="0.25">
      <c r="A65" s="244">
        <v>22</v>
      </c>
      <c r="B65" s="426" t="s">
        <v>1</v>
      </c>
      <c r="C65" s="239" t="str">
        <f>IF('Formular Anerk. VL'!$I$13="x",Texte!$J$6,Texte!C48)</f>
        <v>Praxisberatung (auch projektbezogen)</v>
      </c>
      <c r="D65" s="286" t="s">
        <v>90</v>
      </c>
      <c r="E65" s="248"/>
      <c r="F65" s="219"/>
      <c r="G65" s="429" t="s">
        <v>1</v>
      </c>
      <c r="H65" s="239" t="str">
        <f>IF('Formular Anerk. VL'!$I$13="x",Texte!$J$6,Texte!G49)</f>
        <v>Praxisberatung</v>
      </c>
      <c r="I65" s="379" t="s">
        <v>90</v>
      </c>
      <c r="J65" s="398"/>
      <c r="L65" s="431"/>
      <c r="M65" s="414" t="s">
        <v>222</v>
      </c>
      <c r="N65" s="207"/>
      <c r="O65" s="253" t="s">
        <v>90</v>
      </c>
      <c r="P65" s="430"/>
      <c r="Q65" s="412">
        <v>22</v>
      </c>
    </row>
    <row r="66" spans="1:17" ht="9.75" customHeight="1" x14ac:dyDescent="0.25">
      <c r="A66" s="474">
        <v>23</v>
      </c>
      <c r="B66" s="555"/>
      <c r="C66" s="564" t="s">
        <v>303</v>
      </c>
      <c r="D66" s="506" t="s">
        <v>90</v>
      </c>
      <c r="E66" s="248"/>
      <c r="F66" s="219"/>
      <c r="G66" s="592"/>
      <c r="H66" s="530"/>
      <c r="I66" s="506" t="s">
        <v>90</v>
      </c>
      <c r="J66" s="398" t="str">
        <f>IF(Studienverlaufplaner!B5=5,Methodenworkshops!$E$21,"")</f>
        <v>P13/9 SPSS Einführung und deskriptive Statistik</v>
      </c>
      <c r="L66" s="500" t="s">
        <v>90</v>
      </c>
      <c r="M66" s="208" t="str">
        <f>IF(Studienverlaufplaner!B5=7,Methodenworkshops!$E$21,"")</f>
        <v/>
      </c>
      <c r="N66" s="207"/>
      <c r="O66" s="500" t="s">
        <v>90</v>
      </c>
      <c r="P66" s="464"/>
      <c r="Q66" s="527">
        <v>23</v>
      </c>
    </row>
    <row r="67" spans="1:17" ht="9.75" customHeight="1" x14ac:dyDescent="0.25">
      <c r="A67" s="583"/>
      <c r="B67" s="581"/>
      <c r="C67" s="581"/>
      <c r="D67" s="581"/>
      <c r="E67" s="266"/>
      <c r="F67" s="219"/>
      <c r="G67" s="583"/>
      <c r="H67" s="593"/>
      <c r="I67" s="581"/>
      <c r="J67" s="442" t="s">
        <v>268</v>
      </c>
      <c r="L67" s="589"/>
      <c r="M67" s="276"/>
      <c r="N67" s="207"/>
      <c r="O67" s="589"/>
      <c r="P67" s="231" t="s">
        <v>220</v>
      </c>
      <c r="Q67" s="591"/>
    </row>
    <row r="68" spans="1:17" ht="9.75" customHeight="1" x14ac:dyDescent="0.25">
      <c r="A68" s="474">
        <v>24</v>
      </c>
      <c r="B68" s="478"/>
      <c r="C68" s="484"/>
      <c r="D68" s="506" t="s">
        <v>199</v>
      </c>
      <c r="E68" s="266" t="s">
        <v>157</v>
      </c>
      <c r="F68" s="219"/>
      <c r="G68" s="486"/>
      <c r="H68" s="492"/>
      <c r="I68" s="498" t="s">
        <v>199</v>
      </c>
      <c r="J68" s="304" t="str">
        <f>IF('Formular Anerk. VL'!$H$58="x","",IF(Studienverlaufplaner!$B$5=4,"Ende Prakt. Prüfung",IF(Studienverlaufplaner!B5=5,"Ende Prakt. Prüfg. (Termin 1)","")))</f>
        <v>Ende Prakt. Prüfg. (Termin 1)</v>
      </c>
      <c r="L68" s="480" t="s">
        <v>199</v>
      </c>
      <c r="M68" s="468" t="str">
        <f>IF(Studienverlaufplaner!B5=8,Methodenworkshops!$E$15,"")</f>
        <v/>
      </c>
      <c r="N68" s="207"/>
      <c r="O68" s="482" t="s">
        <v>96</v>
      </c>
      <c r="P68" s="484"/>
      <c r="Q68" s="527">
        <v>24</v>
      </c>
    </row>
    <row r="69" spans="1:17" ht="12" customHeight="1" x14ac:dyDescent="0.25">
      <c r="A69" s="475"/>
      <c r="B69" s="479"/>
      <c r="C69" s="485"/>
      <c r="D69" s="507"/>
      <c r="E69" s="462" t="str">
        <f>IF(Studienverlaufplaner!B5=4,Methodenworkshops!$E$15,"")</f>
        <v/>
      </c>
      <c r="F69" s="219"/>
      <c r="G69" s="487"/>
      <c r="H69" s="493"/>
      <c r="I69" s="499"/>
      <c r="J69" s="402" t="str">
        <f>IF(Studienverlaufplaner!B5=6,Methodenworkshops!$E$15,"")</f>
        <v/>
      </c>
      <c r="L69" s="481"/>
      <c r="M69" s="443" t="e">
        <f>IF(AND('Formular Anerk. VL'!$H$55="",Studienverlaufplaner!B5=8,Methodenworkshops!#REF!="x"),Methodenworkshops!#REF!,"")</f>
        <v>#REF!</v>
      </c>
      <c r="N69" s="207"/>
      <c r="O69" s="483"/>
      <c r="P69" s="485"/>
      <c r="Q69" s="529"/>
    </row>
    <row r="70" spans="1:17" ht="9.75" customHeight="1" x14ac:dyDescent="0.25">
      <c r="A70" s="474">
        <v>25</v>
      </c>
      <c r="B70" s="512"/>
      <c r="C70" s="510"/>
      <c r="D70" s="514"/>
      <c r="E70" s="248" t="str">
        <f>IF('Formular Anerk. VL'!$H$55="x","",IF(Studienverlaufplaner!$B$5=4,"Spät. Rückmdg Skizze Masterarbeit",""))</f>
        <v/>
      </c>
      <c r="F70" s="219"/>
      <c r="G70" s="486"/>
      <c r="H70" s="496"/>
      <c r="I70" s="545"/>
      <c r="J70" s="338" t="str">
        <f>IF('Formular Anerk. VL'!$H$55="x","",IF(Studienverlaufplaner!$B$5=4,"Abgabe  Masterarbeit",IF(Studienverlaufplaner!B5=5,"Spät. Rückmdg. Dispo Masterarbeit",IF(Studienverlaufplaner!$B$5=6,"Spät. Rückmdg Skizze Masterarbeit",""))))</f>
        <v>Spät. Rückmdg. Dispo Masterarbeit</v>
      </c>
      <c r="L70" s="476"/>
      <c r="M70" s="326" t="str">
        <f>IF('Formular Anerk. VL'!$H$55="x","",IF(Studienverlaufplaner!$B$5=6,"Abgabe  Masterarbeit",IF(Studienverlaufplaner!$B$5=7,"Spät. Rückmdg. Dispo Masterarbeit",IF(Studienverlaufplaner!$B$5=8,"Spät. Rückmdg Skizze Masterarbeit",""))))</f>
        <v/>
      </c>
      <c r="N70" s="207"/>
      <c r="O70" s="547"/>
      <c r="P70" s="324" t="str">
        <f>IF('Formular Anerk. VL'!$H$55="x","",IF(Studienverlaufplaner!$B$5=8,"Abgabe  Masterarbeit",""))</f>
        <v/>
      </c>
      <c r="Q70" s="527">
        <v>25</v>
      </c>
    </row>
    <row r="71" spans="1:17" ht="9.75" customHeight="1" x14ac:dyDescent="0.25">
      <c r="A71" s="475"/>
      <c r="B71" s="513"/>
      <c r="C71" s="511"/>
      <c r="D71" s="515"/>
      <c r="E71" s="271" t="str">
        <f>IF('Formular Anerk. VL'!I50="x",Texte!$J$23,"AnSe 2. Sem. Mathematik")</f>
        <v>AnSe 2. Sem. Mathematik</v>
      </c>
      <c r="F71" s="219"/>
      <c r="G71" s="487"/>
      <c r="H71" s="497"/>
      <c r="I71" s="546"/>
      <c r="J71" s="339" t="str">
        <f>IF('Formular Anerk. VL'!$H$55="x","",IF(Studienverlaufplaner!$B$5=4,"Abgabe Abstract Masterarbeit",""))</f>
        <v/>
      </c>
      <c r="L71" s="477"/>
      <c r="M71" s="327"/>
      <c r="N71" s="207"/>
      <c r="O71" s="548"/>
      <c r="P71" s="325"/>
      <c r="Q71" s="529"/>
    </row>
    <row r="72" spans="1:17" ht="9.75" customHeight="1" x14ac:dyDescent="0.25">
      <c r="A72" s="474">
        <v>26</v>
      </c>
      <c r="B72" s="512"/>
      <c r="C72" s="538"/>
      <c r="D72" s="541"/>
      <c r="E72" s="269" t="s">
        <v>267</v>
      </c>
      <c r="F72" s="219"/>
      <c r="G72" s="486"/>
      <c r="H72" s="541"/>
      <c r="I72" s="516"/>
      <c r="J72" s="304" t="str">
        <f>IF(Studienverlaufplaner!$B$5=4,"Komp.prüfung",IF(Studienverlaufplaner!B5=5,"Komp.Profil Prüfg. (Termin 1)",""))</f>
        <v>Komp.Profil Prüfg. (Termin 1)</v>
      </c>
      <c r="L72" s="521"/>
      <c r="M72" s="259" t="str">
        <f>IF(Studienverlaufplaner!B5=8,Methodenworkshops!$E$17,"")</f>
        <v/>
      </c>
      <c r="N72" s="207"/>
      <c r="O72" s="524"/>
      <c r="P72" s="297" t="str">
        <f>IF(Studienverlaufplaner!$B$5=8,"Komp.Profil Prüfg. (Termin 2)","")</f>
        <v/>
      </c>
      <c r="Q72" s="527">
        <v>26</v>
      </c>
    </row>
    <row r="73" spans="1:17" ht="9.75" customHeight="1" x14ac:dyDescent="0.25">
      <c r="A73" s="536"/>
      <c r="B73" s="537"/>
      <c r="C73" s="539"/>
      <c r="D73" s="542"/>
      <c r="E73" s="266" t="s">
        <v>201</v>
      </c>
      <c r="G73" s="544"/>
      <c r="H73" s="542"/>
      <c r="I73" s="517"/>
      <c r="J73" s="402" t="str">
        <f>IF(Studienverlaufplaner!B5=6,Methodenworkshops!$E$17,"")</f>
        <v/>
      </c>
      <c r="L73" s="522"/>
      <c r="M73" s="322"/>
      <c r="N73" s="207"/>
      <c r="O73" s="525"/>
      <c r="P73" s="329"/>
      <c r="Q73" s="528"/>
    </row>
    <row r="74" spans="1:17" ht="9.75" customHeight="1" x14ac:dyDescent="0.25">
      <c r="A74" s="475"/>
      <c r="B74" s="513"/>
      <c r="C74" s="540"/>
      <c r="D74" s="543"/>
      <c r="E74" s="266" t="str">
        <f>IF(Studienverlaufplaner!B5=4,Methodenworkshops!$E$17,"")</f>
        <v/>
      </c>
      <c r="G74" s="487"/>
      <c r="H74" s="543"/>
      <c r="I74" s="518"/>
      <c r="J74" s="402"/>
      <c r="L74" s="523"/>
      <c r="M74" s="323"/>
      <c r="N74" s="207"/>
      <c r="O74" s="526"/>
      <c r="P74" s="329"/>
      <c r="Q74" s="529"/>
    </row>
    <row r="75" spans="1:17" ht="14.1" customHeight="1" x14ac:dyDescent="0.25">
      <c r="A75" s="244">
        <v>27</v>
      </c>
      <c r="B75" s="127"/>
      <c r="C75" s="21"/>
      <c r="D75" s="128"/>
      <c r="E75" s="266"/>
      <c r="G75" s="247"/>
      <c r="H75" s="128"/>
      <c r="I75" s="374"/>
      <c r="J75" s="395"/>
      <c r="L75" s="372"/>
      <c r="M75" s="276"/>
      <c r="N75" s="207"/>
      <c r="O75" s="212"/>
      <c r="P75" s="281"/>
      <c r="Q75" s="205">
        <v>27</v>
      </c>
    </row>
    <row r="76" spans="1:17" ht="14.1" customHeight="1" thickBot="1" x14ac:dyDescent="0.3">
      <c r="A76" s="407">
        <v>28</v>
      </c>
      <c r="B76" s="408"/>
      <c r="C76" s="409"/>
      <c r="D76" s="404"/>
      <c r="E76" s="410"/>
      <c r="G76" s="403"/>
      <c r="H76" s="404"/>
      <c r="I76" s="405"/>
      <c r="J76" s="406"/>
      <c r="L76" s="417"/>
      <c r="M76" s="392"/>
      <c r="N76" s="207"/>
      <c r="O76" s="389"/>
      <c r="P76" s="390"/>
      <c r="Q76" s="413">
        <v>28</v>
      </c>
    </row>
    <row r="77" spans="1:17" ht="15" thickTop="1" x14ac:dyDescent="0.25"/>
    <row r="78" spans="1:17" ht="15" x14ac:dyDescent="0.25">
      <c r="C78" s="425"/>
    </row>
    <row r="79" spans="1:17" x14ac:dyDescent="0.25">
      <c r="M79" s="207"/>
      <c r="N79" s="207"/>
      <c r="O79" s="207"/>
      <c r="P79" s="207"/>
      <c r="Q79" s="221"/>
    </row>
    <row r="80" spans="1:17" x14ac:dyDescent="0.25">
      <c r="M80" s="207"/>
      <c r="N80" s="207"/>
      <c r="O80" s="207"/>
      <c r="P80" s="207"/>
      <c r="Q80" s="207"/>
    </row>
    <row r="81" spans="13:17" x14ac:dyDescent="0.25">
      <c r="M81" s="207"/>
      <c r="N81" s="207"/>
      <c r="O81" s="207"/>
      <c r="P81" s="207"/>
      <c r="Q81" s="207"/>
    </row>
  </sheetData>
  <mergeCells count="180">
    <mergeCell ref="Q49:Q50"/>
    <mergeCell ref="B49:B50"/>
    <mergeCell ref="A49:A50"/>
    <mergeCell ref="C49:C50"/>
    <mergeCell ref="D49:D50"/>
    <mergeCell ref="G49:G50"/>
    <mergeCell ref="H49:H50"/>
    <mergeCell ref="I49:I50"/>
    <mergeCell ref="L49:L50"/>
    <mergeCell ref="O49:O50"/>
    <mergeCell ref="Q53:Q54"/>
    <mergeCell ref="B66:B67"/>
    <mergeCell ref="A66:A67"/>
    <mergeCell ref="C66:C67"/>
    <mergeCell ref="D66:D67"/>
    <mergeCell ref="G66:G67"/>
    <mergeCell ref="H66:H67"/>
    <mergeCell ref="I66:I67"/>
    <mergeCell ref="L66:L67"/>
    <mergeCell ref="O66:O67"/>
    <mergeCell ref="Q66:Q67"/>
    <mergeCell ref="B55:B56"/>
    <mergeCell ref="A55:A56"/>
    <mergeCell ref="C55:C56"/>
    <mergeCell ref="D55:D56"/>
    <mergeCell ref="G55:G56"/>
    <mergeCell ref="I55:I56"/>
    <mergeCell ref="L55:L56"/>
    <mergeCell ref="O55:O56"/>
    <mergeCell ref="Q55:Q56"/>
    <mergeCell ref="A61:A62"/>
    <mergeCell ref="D4:D6"/>
    <mergeCell ref="C12:C13"/>
    <mergeCell ref="I4:I6"/>
    <mergeCell ref="Q32:Q33"/>
    <mergeCell ref="L32:L33"/>
    <mergeCell ref="Q19:Q20"/>
    <mergeCell ref="L19:L20"/>
    <mergeCell ref="O19:O20"/>
    <mergeCell ref="P45:P46"/>
    <mergeCell ref="Q36:Q37"/>
    <mergeCell ref="Q25:Q26"/>
    <mergeCell ref="L44:L46"/>
    <mergeCell ref="O44:O46"/>
    <mergeCell ref="Q44:Q46"/>
    <mergeCell ref="E45:E46"/>
    <mergeCell ref="H32:H33"/>
    <mergeCell ref="I32:I33"/>
    <mergeCell ref="C44:C46"/>
    <mergeCell ref="D44:D46"/>
    <mergeCell ref="G44:G46"/>
    <mergeCell ref="H44:H46"/>
    <mergeCell ref="I44:I46"/>
    <mergeCell ref="E32:E33"/>
    <mergeCell ref="E19:E20"/>
    <mergeCell ref="G32:G33"/>
    <mergeCell ref="E29:E30"/>
    <mergeCell ref="C29:C30"/>
    <mergeCell ref="I21:I22"/>
    <mergeCell ref="O32:O33"/>
    <mergeCell ref="P32:P33"/>
    <mergeCell ref="A32:A33"/>
    <mergeCell ref="B44:B46"/>
    <mergeCell ref="A44:A46"/>
    <mergeCell ref="A21:A22"/>
    <mergeCell ref="L4:L6"/>
    <mergeCell ref="O4:O6"/>
    <mergeCell ref="G61:G62"/>
    <mergeCell ref="H61:H62"/>
    <mergeCell ref="I61:I62"/>
    <mergeCell ref="L61:L62"/>
    <mergeCell ref="O61:O62"/>
    <mergeCell ref="L25:L26"/>
    <mergeCell ref="A29:A30"/>
    <mergeCell ref="C25:C26"/>
    <mergeCell ref="D25:D26"/>
    <mergeCell ref="E25:E26"/>
    <mergeCell ref="B12:B13"/>
    <mergeCell ref="H19:H20"/>
    <mergeCell ref="A9:A11"/>
    <mergeCell ref="A12:A13"/>
    <mergeCell ref="O9:O11"/>
    <mergeCell ref="I25:I26"/>
    <mergeCell ref="A25:A26"/>
    <mergeCell ref="B19:B20"/>
    <mergeCell ref="H14:H15"/>
    <mergeCell ref="I14:I15"/>
    <mergeCell ref="E14:E15"/>
    <mergeCell ref="G14:G15"/>
    <mergeCell ref="Q9:Q11"/>
    <mergeCell ref="Q12:Q13"/>
    <mergeCell ref="L21:L22"/>
    <mergeCell ref="O21:O22"/>
    <mergeCell ref="Q21:Q22"/>
    <mergeCell ref="A19:A20"/>
    <mergeCell ref="P19:P20"/>
    <mergeCell ref="J14:J15"/>
    <mergeCell ref="C19:C20"/>
    <mergeCell ref="D19:D20"/>
    <mergeCell ref="I19:I20"/>
    <mergeCell ref="L14:L15"/>
    <mergeCell ref="O14:O15"/>
    <mergeCell ref="Q14:Q15"/>
    <mergeCell ref="A14:A15"/>
    <mergeCell ref="B14:B15"/>
    <mergeCell ref="C14:C15"/>
    <mergeCell ref="D14:D15"/>
    <mergeCell ref="G19:G20"/>
    <mergeCell ref="P68:P69"/>
    <mergeCell ref="Q68:Q69"/>
    <mergeCell ref="B21:B22"/>
    <mergeCell ref="O25:O26"/>
    <mergeCell ref="B61:B62"/>
    <mergeCell ref="C61:C62"/>
    <mergeCell ref="D61:D62"/>
    <mergeCell ref="Q51:Q52"/>
    <mergeCell ref="Q61:Q62"/>
    <mergeCell ref="B53:B54"/>
    <mergeCell ref="G51:G52"/>
    <mergeCell ref="D53:D54"/>
    <mergeCell ref="G53:G54"/>
    <mergeCell ref="H21:H22"/>
    <mergeCell ref="C21:C22"/>
    <mergeCell ref="G25:G26"/>
    <mergeCell ref="H25:H26"/>
    <mergeCell ref="B25:B26"/>
    <mergeCell ref="G29:G30"/>
    <mergeCell ref="H29:H30"/>
    <mergeCell ref="B29:B30"/>
    <mergeCell ref="B32:B33"/>
    <mergeCell ref="C32:C33"/>
    <mergeCell ref="D32:D33"/>
    <mergeCell ref="A70:A71"/>
    <mergeCell ref="C70:C71"/>
    <mergeCell ref="B70:B71"/>
    <mergeCell ref="D70:D71"/>
    <mergeCell ref="D68:D69"/>
    <mergeCell ref="I72:I74"/>
    <mergeCell ref="Q29:Q30"/>
    <mergeCell ref="L72:L74"/>
    <mergeCell ref="O72:O74"/>
    <mergeCell ref="Q72:Q74"/>
    <mergeCell ref="I53:I54"/>
    <mergeCell ref="L53:L54"/>
    <mergeCell ref="I29:I30"/>
    <mergeCell ref="L29:L30"/>
    <mergeCell ref="O29:O30"/>
    <mergeCell ref="A72:A74"/>
    <mergeCell ref="B72:B74"/>
    <mergeCell ref="C72:C74"/>
    <mergeCell ref="D72:D74"/>
    <mergeCell ref="G72:G74"/>
    <mergeCell ref="H72:H74"/>
    <mergeCell ref="I70:I71"/>
    <mergeCell ref="O70:O71"/>
    <mergeCell ref="Q70:Q71"/>
    <mergeCell ref="A68:A69"/>
    <mergeCell ref="L70:L71"/>
    <mergeCell ref="B68:B69"/>
    <mergeCell ref="L68:L69"/>
    <mergeCell ref="O68:O69"/>
    <mergeCell ref="C68:C69"/>
    <mergeCell ref="G68:G69"/>
    <mergeCell ref="E51:E52"/>
    <mergeCell ref="C51:C52"/>
    <mergeCell ref="G70:G71"/>
    <mergeCell ref="H68:H69"/>
    <mergeCell ref="H53:H54"/>
    <mergeCell ref="H70:H71"/>
    <mergeCell ref="I68:I69"/>
    <mergeCell ref="I51:I52"/>
    <mergeCell ref="O51:O52"/>
    <mergeCell ref="L51:L52"/>
    <mergeCell ref="O53:O54"/>
    <mergeCell ref="A51:A52"/>
    <mergeCell ref="B51:B52"/>
    <mergeCell ref="H51:H52"/>
    <mergeCell ref="D51:D52"/>
    <mergeCell ref="A53:A54"/>
    <mergeCell ref="C53:C54"/>
  </mergeCells>
  <conditionalFormatting sqref="J36 E51 J7">
    <cfRule type="containsText" dxfId="757" priority="974" stopIfTrue="1" operator="containsText" text="Praxisprojekt">
      <formula>NOT(ISERROR(SEARCH("Praxisprojekt",E7)))</formula>
    </cfRule>
    <cfRule type="containsText" dxfId="756" priority="975" stopIfTrue="1" operator="containsText" text="Praxisprojekt">
      <formula>NOT(ISERROR(SEARCH("Praxisprojekt",E7)))</formula>
    </cfRule>
    <cfRule type="containsText" dxfId="755" priority="984" stopIfTrue="1" operator="containsText" text="Themensuche Praxisprojekt">
      <formula>NOT(ISERROR(SEARCH("Themensuche Praxisprojekt",E7)))</formula>
    </cfRule>
    <cfRule type="containsText" dxfId="754" priority="985" stopIfTrue="1" operator="containsText" text="Themensuche Praxisprojekt">
      <formula>NOT(ISERROR(SEARCH("Themensuche Praxisprojekt",E7)))</formula>
    </cfRule>
    <cfRule type="containsText" dxfId="753" priority="986" stopIfTrue="1" operator="containsText" text="Themensuche Praxisprojekt">
      <formula>NOT(ISERROR(SEARCH("Themensuche Praxisprojekt",E7)))</formula>
    </cfRule>
  </conditionalFormatting>
  <conditionalFormatting sqref="E41">
    <cfRule type="containsText" dxfId="752" priority="983" stopIfTrue="1" operator="containsText" text="Abgabe Entwurf Praxisproj.">
      <formula>NOT(ISERROR(SEARCH("Abgabe Entwurf Praxisproj.",E41)))</formula>
    </cfRule>
  </conditionalFormatting>
  <conditionalFormatting sqref="E45 J70:J71 J76 M32 M40 J8:J9 J45 J57 M29 M76 M19 M8:M9 M70 P29 P32 M59:M60 M45:M46 P19 P70 J60 J19:J21 P8 P40 P76 E57 J14">
    <cfRule type="containsText" dxfId="751" priority="982" stopIfTrue="1" operator="containsText" text=" Masterthese">
      <formula>NOT(ISERROR(SEARCH(" Masterthese",E8)))</formula>
    </cfRule>
  </conditionalFormatting>
  <conditionalFormatting sqref="J29:J30 E70">
    <cfRule type="containsText" dxfId="750" priority="979" stopIfTrue="1" operator="containsText" text="MT.">
      <formula>NOT(ISERROR(SEARCH("MT.",E29)))</formula>
    </cfRule>
  </conditionalFormatting>
  <conditionalFormatting sqref="M48:M49">
    <cfRule type="containsText" dxfId="749" priority="962" stopIfTrue="1" operator="containsText" text="Diplomierung">
      <formula>NOT(ISERROR(SEARCH("Diplomierung",M48)))</formula>
    </cfRule>
    <cfRule type="containsText" dxfId="748" priority="963" stopIfTrue="1" operator="containsText" text="Diplomierung">
      <formula>NOT(ISERROR(SEARCH("Diplomierung",M48)))</formula>
    </cfRule>
  </conditionalFormatting>
  <conditionalFormatting sqref="M25 M39 J51:J52 M72 M51 P9 P25 P39 P56 P68 P72">
    <cfRule type="containsText" dxfId="747" priority="956" stopIfTrue="1" operator="containsText" text="Prüfg.">
      <formula>NOT(ISERROR(SEARCH("Prüfg.",J9)))</formula>
    </cfRule>
  </conditionalFormatting>
  <conditionalFormatting sqref="J72 J68">
    <cfRule type="containsText" dxfId="746" priority="950" stopIfTrue="1" operator="containsText" text="prüfung">
      <formula>NOT(ISERROR(SEARCH("prüfung",J68)))</formula>
    </cfRule>
    <cfRule type="containsText" dxfId="745" priority="952" stopIfTrue="1" operator="containsText" text="Prüfg.">
      <formula>NOT(ISERROR(SEARCH("Prüfg.",J68)))</formula>
    </cfRule>
  </conditionalFormatting>
  <conditionalFormatting sqref="M21:M22 P21 P48:P49">
    <cfRule type="containsText" dxfId="744" priority="945" stopIfTrue="1" operator="containsText" text="Diplomierung">
      <formula>NOT(ISERROR(SEARCH("Diplomierung",M21)))</formula>
    </cfRule>
  </conditionalFormatting>
  <conditionalFormatting sqref="J58:J64 J26 J42 E37 E73:E74 E59:E62 M14:M15 E53:E57 E67:E70 J10:J12 J23:J24 J14 J16:J21">
    <cfRule type="containsText" dxfId="743" priority="914" stopIfTrue="1" operator="containsText" text="Ende">
      <formula>NOT(ISERROR(SEARCH("Ende",E10)))</formula>
    </cfRule>
    <cfRule type="containsText" dxfId="742" priority="915" stopIfTrue="1" operator="containsText" text="Beginn">
      <formula>NOT(ISERROR(SEARCH("Beginn",E10)))</formula>
    </cfRule>
  </conditionalFormatting>
  <conditionalFormatting sqref="F30 N30 R30:IV30 K54:K55 N54:N55 K69 N69 R69:IV69 F52 J52:K52 N52 R52:IV52 A27:XFD29 F26 J26:K26 N26 R26:IV26 Q57:IV57 A25:I25 K25:IV25 J38:K38 A51:C51 Q51:IV51 A16:XFD19 E37:F37 K37 P38:IV40 R37:IV37 J71:K71 N71 R71:IV71 I51:K51 A12:XFD12 A1:XFD3 A53 D63 C64:D64 I53:K53 D58 D59:E61 F71 A70:XFD70 Q64:IV64 A72:XFD72 A75:XFD65540 N64:O64 P59:IV59 G60:IV60 J30:K30 A39:K40 F73:F74 K73:K74 N73:N74 R73:IV74 E72:E74 A9:G9 I9:IV9 F13 K13 N13 R13:IV15 F22 K22 M22:N22 R22:IV22 A23:XFD24 J10:K11 F10:F11 N10:N11 R10:IV11 F58:F69 C53:G53 E62 G63 I63:IV63 J62:K62 P62 R62:IV62 M62:N62 A36:L36 N36:IV36 M37:N40 A7:XFD8 A5:C6 E5:H6 A4:H4 J4:K6 B58:C61 B63 A38:H38 E51:G51 B65:D65 G61 I61:K61 M53:IV53 G59:N59 G68:L68 N68:IV68 M61:IV61 I65:IV65 A31:XFD32 A21:XFD21 F20 J20:K20 N20 R20:IV20 A34:XFD35 F33 J33:K33 N33 R33:IV33 A14:P14 F15 K15 M15:N15 F46 K46 R46:IV46 J64:L64 H63:H64 A57:A61 A55 E54:F56 C55:D55 J56:K56 L55 M56:N56 O55 R54:IV56 Q55 P56 A68:C68 A63:A66 B66 E67:E69 D66 J67:K67 M67:N67 R67:IV67 P67 M4:N6 E45:F45 J45:K45 M45:N46 R45:XFD45 P45 E50:F50 J50:K50 M50:N51 R50:XFD50 A47:XFD49 P50 J66:IV66 P4:IV6 A41:XFD44 E57:O57 I58:IV58">
    <cfRule type="containsText" dxfId="741" priority="888" stopIfTrue="1" operator="containsText" text="WS">
      <formula>NOT(ISERROR(SEARCH("WS",A1)))</formula>
    </cfRule>
  </conditionalFormatting>
  <conditionalFormatting sqref="M16">
    <cfRule type="containsText" dxfId="740" priority="887" stopIfTrue="1" operator="containsText" text=" Masterthese">
      <formula>NOT(ISERROR(SEARCH(" Masterthese",M16)))</formula>
    </cfRule>
  </conditionalFormatting>
  <conditionalFormatting sqref="M16">
    <cfRule type="containsText" dxfId="739" priority="885" stopIfTrue="1" operator="containsText" text="Ende">
      <formula>NOT(ISERROR(SEARCH("Ende",M16)))</formula>
    </cfRule>
    <cfRule type="containsText" dxfId="738" priority="886" stopIfTrue="1" operator="containsText" text="Beginn">
      <formula>NOT(ISERROR(SEARCH("Beginn",M16)))</formula>
    </cfRule>
  </conditionalFormatting>
  <conditionalFormatting sqref="M18">
    <cfRule type="containsText" dxfId="737" priority="884" stopIfTrue="1" operator="containsText" text=" Masterthese">
      <formula>NOT(ISERROR(SEARCH(" Masterthese",M18)))</formula>
    </cfRule>
  </conditionalFormatting>
  <conditionalFormatting sqref="M18">
    <cfRule type="containsText" dxfId="736" priority="882" stopIfTrue="1" operator="containsText" text="Ende">
      <formula>NOT(ISERROR(SEARCH("Ende",M18)))</formula>
    </cfRule>
    <cfRule type="containsText" dxfId="735" priority="883" stopIfTrue="1" operator="containsText" text="Beginn">
      <formula>NOT(ISERROR(SEARCH("Beginn",M18)))</formula>
    </cfRule>
  </conditionalFormatting>
  <conditionalFormatting sqref="M17">
    <cfRule type="containsText" dxfId="734" priority="880" stopIfTrue="1" operator="containsText" text="Ende">
      <formula>NOT(ISERROR(SEARCH("Ende",M17)))</formula>
    </cfRule>
    <cfRule type="containsText" dxfId="733" priority="881" stopIfTrue="1" operator="containsText" text="Beginn">
      <formula>NOT(ISERROR(SEARCH("Beginn",M17)))</formula>
    </cfRule>
  </conditionalFormatting>
  <conditionalFormatting sqref="K54:K55 N54:N55 K69 N69 R69:IV69 F52 J52:K52 N52 R52:IV52 F26 J26:K26 N26 R26:IV26 Q57:IV57 A25:I25 K25:IV25 J38:K38 A51:C51 Q51:IV51 A16:XFD19 E37:F37 K37 P38:IV40 R37:IV37 J71:K71 N71 R71:IV71 I51:K51 A12:XFD12 A1:XFD3 A53 D63 C64:D64 I53:K53 D58 D59:E61 F71 A70:XFD70 Q64:IV64 A72:XFD72 A75:XFD65540 N64:O64 P59:IV59 G60:IV60 A27:XFD29 A39:K40 F73:F74 K73:K74 N73:N74 R73:IV74 E72:E74 A9:G9 I9:IV9 F13 K13 N13 R13:IV15 F22 K22 M22:N22 R22:IV22 A23:XFD24 J10:K11 F10:F11 N10:N11 R10:IV11 J30:K30 F30 D30 F58:F69 C53:G53 M30:N30 P30 R30:IV30 E62 G63 I63:IV63 J62:K62 P62 R62:IV62 M62:N62 A36:L36 N36:IV36 M37:N40 A7:XFD8 A5:C6 E5:H6 A4:H4 J4:K6 B58:C61 B63 A38:H38 E51:G51 B65:D65 G61 I61:K61 M53:IV53 G59:N59 G68:L68 N68:IV68 M61:IV61 I65:IV65 A31:XFD32 A21:XFD21 F20 J20:K20 N20 R20:IV20 A34:XFD35 F33 J33:K33 N33 R33:IV33 A14:P14 F15 K15 M15:N15 F46 K46 R46:IV46 J64:L64 H63:H64 A57:A61 A55 E54:F56 C55:D55 J56:K56 L55 M56:N56 O55 R54:IV56 Q55 P56 A68:C68 A63:A66 B66 E67:E69 D66 J67:K67 M67:N67 R67:IV67 P67 M4:N6 E45:F45 J45:K45 M45:N46 R45:XFD45 P45 E50:F50 J50:K50 M50:N51 R50:XFD50 A47:XFD49 P50 J66:IV66 P4:IV6 A41:XFD44 E57:O57 I58:IV58">
    <cfRule type="containsText" dxfId="732" priority="878" stopIfTrue="1" operator="containsText" text="WS">
      <formula>NOT(ISERROR(SEARCH("WS",A1)))</formula>
    </cfRule>
    <cfRule type="containsText" dxfId="731" priority="879" stopIfTrue="1" operator="containsText" text="WS">
      <formula>NOT(ISERROR(SEARCH("WS",A1)))</formula>
    </cfRule>
  </conditionalFormatting>
  <conditionalFormatting sqref="M26">
    <cfRule type="containsText" dxfId="730" priority="877" stopIfTrue="1" operator="containsText" text="WS">
      <formula>NOT(ISERROR(SEARCH("WS",M26)))</formula>
    </cfRule>
  </conditionalFormatting>
  <conditionalFormatting sqref="M26">
    <cfRule type="containsText" dxfId="729" priority="875" stopIfTrue="1" operator="containsText" text="Ende">
      <formula>NOT(ISERROR(SEARCH("Ende",M26)))</formula>
    </cfRule>
    <cfRule type="containsText" dxfId="728" priority="876" stopIfTrue="1" operator="containsText" text="Beginn">
      <formula>NOT(ISERROR(SEARCH("Beginn",M26)))</formula>
    </cfRule>
  </conditionalFormatting>
  <conditionalFormatting sqref="M26">
    <cfRule type="containsText" dxfId="727" priority="873" stopIfTrue="1" operator="containsText" text="WS">
      <formula>NOT(ISERROR(SEARCH("WS",M26)))</formula>
    </cfRule>
    <cfRule type="containsText" dxfId="726" priority="874" stopIfTrue="1" operator="containsText" text="WS">
      <formula>NOT(ISERROR(SEARCH("WS",M26)))</formula>
    </cfRule>
  </conditionalFormatting>
  <conditionalFormatting sqref="J69">
    <cfRule type="containsText" dxfId="725" priority="872" stopIfTrue="1" operator="containsText" text="WS">
      <formula>NOT(ISERROR(SEARCH("WS",J69)))</formula>
    </cfRule>
  </conditionalFormatting>
  <conditionalFormatting sqref="J69">
    <cfRule type="containsText" dxfId="724" priority="870" stopIfTrue="1" operator="containsText" text="WS">
      <formula>NOT(ISERROR(SEARCH("WS",J69)))</formula>
    </cfRule>
    <cfRule type="containsText" dxfId="723" priority="871" stopIfTrue="1" operator="containsText" text="WS">
      <formula>NOT(ISERROR(SEARCH("WS",J69)))</formula>
    </cfRule>
  </conditionalFormatting>
  <conditionalFormatting sqref="P51">
    <cfRule type="containsText" dxfId="722" priority="854" stopIfTrue="1" operator="containsText" text="WS">
      <formula>NOT(ISERROR(SEARCH("WS",P51)))</formula>
    </cfRule>
  </conditionalFormatting>
  <conditionalFormatting sqref="P51">
    <cfRule type="containsText" dxfId="721" priority="852" stopIfTrue="1" operator="containsText" text="WS">
      <formula>NOT(ISERROR(SEARCH("WS",P51)))</formula>
    </cfRule>
    <cfRule type="containsText" dxfId="720" priority="853" stopIfTrue="1" operator="containsText" text="WS">
      <formula>NOT(ISERROR(SEARCH("WS",P51)))</formula>
    </cfRule>
  </conditionalFormatting>
  <conditionalFormatting sqref="A25:I25 K25:IV25 J38:K38 N69 N52 R52:IV52 Q57:IV57 K73:K74 N73:N74 R73:IV74 A16:XFD19 E37:F37 K37 P38:IV40 R37:IV37 N71 R71:IV71 I51:K51 J52:K52 A12:XFD12 A1:XFD3 A51:C51 D63 C64:D64 F71 J71:K71 I53:K53 E73:F74 D59:E61 D58 A53 Q64:IV64 A75:XFD65540 N64:O64 P59:IV59 G60:IV60 A27:XFD29 A39:K40 A72:XFD72 A9:G9 I9:IV9 F13 K13 N13 R13:IV15 F22 K22 M22:N22 R22:IV22 A23:XFD24 A70:XFD70 J10:K11 F10:F11 N10:N11 R10:IV11 F26 J26:K26 J30:K30 F30 D30 F52 F58:F66 J69:K69 R69:IV69 C53:G53 M26:N26 M30:N30 P30 P26 R26:IV26 R30:IV30 E62 G63 I63:IV63 J62:K62 P62 R62:IV62 M62:N62 A36:L36 N36:IV36 M37:N40 A7:XFD8 A5:C6 E5:H6 A4:H4 J4:K6 B58:C61 B63 A38:H38 E51:G51 B65:D65 G61 I61:K61 M53:IV53 G59:N59 G68:L68 N68:IV68 M61:IV61 P51:IV51 I65:IV65 A31:XFD32 A21:XFD21 F20 J20:K20 N20 R20:IV20 A34:XFD35 F33 J33:K33 N33 R33:IV33 A14:P14 F15 K15 M15:N15 F46 K46 R46:IV46 J64:L64 H59:H60 H63:H64 A57:A61 A55 E54:F56 C55:D55 L55 P54 P56 R56:IV56 O55:IV55 R54:IV54 A68:C68 A63:A66 B66 E67:F69 D66 J67:K67 M67:N67 P67 R67:IV67 M4:N6 E45:F45 J45:K45 M45:N46 P45 R45:XFD45 E50:F50 J50:K50 M50:N51 P50 R50:XFD50 A47:XFD49 J54:K56 J66:IV66 P4:IV6 A41:XFD44 E57:O57 G58:IV58 M54:N56">
    <cfRule type="cellIs" dxfId="719" priority="848" stopIfTrue="1" operator="equal">
      <formula>"WS"</formula>
    </cfRule>
  </conditionalFormatting>
  <conditionalFormatting sqref="A25:I25 K25:IV25 J38:K38 N69 N52 R52:IV52 Q57:IV57 K73:K74 N73:N74 R73:IV74 E37:F37 K37 P38:IV40 R37:IV37 N71 R71:IV71 I51:K51 J52:K52 A12:XFD12 A1:XFD3 A51:C51 D63 C64:D64 J71:K71 F71 I53:K53 E73:F74 D59:E61 D58 A53 Q64:IV64 A75:XFD65540 N64:O64 P59:IV59 G60:IV60 A27:XFD29 A39:K40 A72:XFD72 A9:G9 I9:IV9 F13 K13 N13 R13:IV15 F22 K22 M22:N22 R22:IV22 A23:XFD24 A70:XFD70 J10:K11 F10:F11 N10:N11 R10:IV11 A16:XFD19 F26 J26:K26 J30:K30 F30 D30 F52 F58:F66 J69:K69 R69:IV69 C53:G53 M26:N26 M30:N30 P30 P26 R26:IV26 R30:IV30 E62 G63 I63:IV63 J62:K62 P62 R62:IV62 M62:N62 A36:L36 N36:IV36 M37:N40 A7:XFD8 A5:C6 E5:H6 A4:H4 J4:K6 B58:C61 B63 A38:H38 E51:G51 B65:D65 G61 I61:K61 M53:IV53 G59:N59 G68:L68 N68:IV68 M61:IV61 P51:IV51 I65:IV65 A31:XFD32 A21:XFD21 F20 J20:K20 N20 R20:IV20 A34:XFD35 F33 J33:K33 N33 R33:IV33 A14:P14 F15 K15 M15:N15 F46 K46 R46:IV46 J64:L64 H59:H60 H63:H64 A57:A61 A55 E54:F56 C55:D55 L55 P54 R56:IV56 O55:IV55 P56 R54:IV54 A68:C68 A63:A66 B66 E67:F69 D66 J67:K67 M67:N67 R67:IV67 P67 M4:N6 E45:F45 J45:K45 M45:N46 R45:XFD45 P45 E50:F50 J50:K50 M50:N51 R50:XFD50 A47:XFD49 P50 J54:K56 J66:IV66 P4:IV6 A41:XFD44 E57:O57 G58:IV58 M54:N56">
    <cfRule type="containsText" dxfId="718" priority="847" stopIfTrue="1" operator="containsText" text="WS">
      <formula>NOT(ISERROR(SEARCH("WS",A1)))</formula>
    </cfRule>
  </conditionalFormatting>
  <conditionalFormatting sqref="A25:I25 K25:IV25 J38:K38 N69 N52 R52:IV52 Q57:IV57 K73:K74 N73:N74 R73:IV74 E37:F37 K37 P38:IV40 R37:IV37 N71 R71:IV71 I51:K51 J52:K52 A12:XFD12 A1:XFD3 A51:C51 D63 C64:D64 J71:K71 F71 I53:K53 E73:F74 D59:E61 D58 A53 Q64:IV64 A75:XFD65540 N64:O64 P59:IV59 G60:IV60 A27:XFD29 A39:K40 A72:XFD72 A9:G9 I9:IV9 F13 K13 N13 R13:IV15 F22 K22 M22:N22 R22:IV22 A23:XFD24 A70:XFD70 J10:K11 F10:F11 N10:N11 R10:IV11 A16:XFD19 F26 J26:K26 J30:K30 F30 D30 F52 F58:F66 J69:K69 R69:IV69 C53:G53 M26:N26 M30:N30 P30 P26 R26:IV26 R30:IV30 E62 G63 I63:IV63 J62:K62 P62 R62:IV62 M62:N62 A36:L36 N36:IV36 M37:N40 A7:XFD8 A5:C6 E5:H6 A4:H4 J4:K6 B58:C61 B63 A38:H38 E51:G51 B65:D65 G61 I61:K61 M53:IV53 G59:N59 G68:L68 N68:IV68 M61:IV61 P51:IV51 I65:IV65 A31:XFD32 A21:XFD21 F20 J20:K20 N20 R20:IV20 A34:XFD35 F33 J33:K33 N33 R33:IV33 A14:P14 F15 K15 M15:N15 F46 K46 R46:IV46 J64:L64 H59:H60 H63:H64 A57:A61 A55 E54:F56 C55:D55 L55 P54 R56:IV56 O55:IV55 P56 R54:IV54 A68:C68 A63:A66 B66 E67:F69 D66 J67:K67 M67:N67 R67:IV67 P67 M4:N6 E45:F45 J45:K45 M45:N46 R45:XFD45 P45 E50:F50 J50:K50 M50:N51 R50:XFD50 A47:XFD49 P50 J54:K56 J66:IV66 P4:IV6 A41:XFD44 E57:O57 G58:IV58 M54:N56">
    <cfRule type="containsText" dxfId="717" priority="828" stopIfTrue="1" operator="containsText" text="Masterarbeit">
      <formula>NOT(ISERROR(SEARCH("Masterarbeit",A1)))</formula>
    </cfRule>
    <cfRule type="containsText" dxfId="716" priority="829" stopIfTrue="1" operator="containsText" text="Masterarbeit">
      <formula>NOT(ISERROR(SEARCH("Masterarbeit",A1)))</formula>
    </cfRule>
    <cfRule type="containsText" dxfId="715" priority="830" stopIfTrue="1" operator="containsText" text="Masterarbeit">
      <formula>NOT(ISERROR(SEARCH("Masterarbeit",A1)))</formula>
    </cfRule>
    <cfRule type="containsText" dxfId="714" priority="831" stopIfTrue="1" operator="containsText" text="P 13">
      <formula>NOT(ISERROR(SEARCH("P 13",A1)))</formula>
    </cfRule>
  </conditionalFormatting>
  <conditionalFormatting sqref="E25">
    <cfRule type="containsText" dxfId="713" priority="826" stopIfTrue="1" operator="containsText" text="Praxis">
      <formula>NOT(ISERROR(SEARCH("Praxis",E25)))</formula>
    </cfRule>
    <cfRule type="containsText" dxfId="712" priority="827" stopIfTrue="1" operator="containsText" text="Abgabe Entwurf Praxisproj.">
      <formula>NOT(ISERROR(SEARCH("Abgabe Entwurf Praxisproj.",E25)))</formula>
    </cfRule>
  </conditionalFormatting>
  <conditionalFormatting sqref="D68">
    <cfRule type="containsText" dxfId="711" priority="825" stopIfTrue="1" operator="containsText" text="WS">
      <formula>NOT(ISERROR(SEARCH("WS",D68)))</formula>
    </cfRule>
  </conditionalFormatting>
  <conditionalFormatting sqref="D68">
    <cfRule type="containsText" dxfId="710" priority="823" stopIfTrue="1" operator="containsText" text="WS">
      <formula>NOT(ISERROR(SEARCH("WS",D68)))</formula>
    </cfRule>
    <cfRule type="containsText" dxfId="709" priority="824" stopIfTrue="1" operator="containsText" text="WS">
      <formula>NOT(ISERROR(SEARCH("WS",D68)))</formula>
    </cfRule>
  </conditionalFormatting>
  <conditionalFormatting sqref="D68">
    <cfRule type="cellIs" dxfId="708" priority="822" stopIfTrue="1" operator="equal">
      <formula>"WS"</formula>
    </cfRule>
  </conditionalFormatting>
  <conditionalFormatting sqref="D68">
    <cfRule type="containsText" dxfId="707" priority="821" stopIfTrue="1" operator="containsText" text="WS">
      <formula>NOT(ISERROR(SEARCH("WS",D68)))</formula>
    </cfRule>
  </conditionalFormatting>
  <conditionalFormatting sqref="D68">
    <cfRule type="containsText" dxfId="706" priority="817" stopIfTrue="1" operator="containsText" text="Masterarbeit">
      <formula>NOT(ISERROR(SEARCH("Masterarbeit",D68)))</formula>
    </cfRule>
    <cfRule type="containsText" dxfId="705" priority="818" stopIfTrue="1" operator="containsText" text="Masterarbeit">
      <formula>NOT(ISERROR(SEARCH("Masterarbeit",D68)))</formula>
    </cfRule>
    <cfRule type="containsText" dxfId="704" priority="819" stopIfTrue="1" operator="containsText" text="Masterarbeit">
      <formula>NOT(ISERROR(SEARCH("Masterarbeit",D68)))</formula>
    </cfRule>
    <cfRule type="containsText" dxfId="703" priority="820" stopIfTrue="1" operator="containsText" text="P 13">
      <formula>NOT(ISERROR(SEARCH("P 13",D68)))</formula>
    </cfRule>
  </conditionalFormatting>
  <conditionalFormatting sqref="L39:L40">
    <cfRule type="containsText" dxfId="702" priority="789" stopIfTrue="1" operator="containsText" text="WS">
      <formula>NOT(ISERROR(SEARCH("WS",L39)))</formula>
    </cfRule>
  </conditionalFormatting>
  <conditionalFormatting sqref="L39:L40">
    <cfRule type="containsText" dxfId="701" priority="787" stopIfTrue="1" operator="containsText" text="WS">
      <formula>NOT(ISERROR(SEARCH("WS",L39)))</formula>
    </cfRule>
    <cfRule type="containsText" dxfId="700" priority="788" stopIfTrue="1" operator="containsText" text="WS">
      <formula>NOT(ISERROR(SEARCH("WS",L39)))</formula>
    </cfRule>
  </conditionalFormatting>
  <conditionalFormatting sqref="L39:L40">
    <cfRule type="cellIs" dxfId="699" priority="786" stopIfTrue="1" operator="equal">
      <formula>"WS"</formula>
    </cfRule>
  </conditionalFormatting>
  <conditionalFormatting sqref="L39:L40">
    <cfRule type="containsText" dxfId="698" priority="785" stopIfTrue="1" operator="containsText" text="WS">
      <formula>NOT(ISERROR(SEARCH("WS",L39)))</formula>
    </cfRule>
  </conditionalFormatting>
  <conditionalFormatting sqref="L39:L40">
    <cfRule type="containsText" dxfId="697" priority="781" stopIfTrue="1" operator="containsText" text="Masterarbeit">
      <formula>NOT(ISERROR(SEARCH("Masterarbeit",L39)))</formula>
    </cfRule>
    <cfRule type="containsText" dxfId="696" priority="782" stopIfTrue="1" operator="containsText" text="Masterarbeit">
      <formula>NOT(ISERROR(SEARCH("Masterarbeit",L39)))</formula>
    </cfRule>
    <cfRule type="containsText" dxfId="695" priority="783" stopIfTrue="1" operator="containsText" text="Masterarbeit">
      <formula>NOT(ISERROR(SEARCH("Masterarbeit",L39)))</formula>
    </cfRule>
    <cfRule type="containsText" dxfId="694" priority="784" stopIfTrue="1" operator="containsText" text="P 13">
      <formula>NOT(ISERROR(SEARCH("P 13",L39)))</formula>
    </cfRule>
  </conditionalFormatting>
  <conditionalFormatting sqref="O39:O40">
    <cfRule type="containsText" dxfId="693" priority="780" stopIfTrue="1" operator="containsText" text="WS">
      <formula>NOT(ISERROR(SEARCH("WS",O39)))</formula>
    </cfRule>
  </conditionalFormatting>
  <conditionalFormatting sqref="O39:O40">
    <cfRule type="containsText" dxfId="692" priority="778" stopIfTrue="1" operator="containsText" text="WS">
      <formula>NOT(ISERROR(SEARCH("WS",O39)))</formula>
    </cfRule>
    <cfRule type="containsText" dxfId="691" priority="779" stopIfTrue="1" operator="containsText" text="WS">
      <formula>NOT(ISERROR(SEARCH("WS",O39)))</formula>
    </cfRule>
  </conditionalFormatting>
  <conditionalFormatting sqref="O39:O40">
    <cfRule type="cellIs" dxfId="690" priority="777" stopIfTrue="1" operator="equal">
      <formula>"WS"</formula>
    </cfRule>
  </conditionalFormatting>
  <conditionalFormatting sqref="O39:O40">
    <cfRule type="containsText" dxfId="689" priority="776" stopIfTrue="1" operator="containsText" text="WS">
      <formula>NOT(ISERROR(SEARCH("WS",O39)))</formula>
    </cfRule>
  </conditionalFormatting>
  <conditionalFormatting sqref="O39:O40">
    <cfRule type="containsText" dxfId="688" priority="772" stopIfTrue="1" operator="containsText" text="Masterarbeit">
      <formula>NOT(ISERROR(SEARCH("Masterarbeit",O39)))</formula>
    </cfRule>
    <cfRule type="containsText" dxfId="687" priority="773" stopIfTrue="1" operator="containsText" text="Masterarbeit">
      <formula>NOT(ISERROR(SEARCH("Masterarbeit",O39)))</formula>
    </cfRule>
    <cfRule type="containsText" dxfId="686" priority="774" stopIfTrue="1" operator="containsText" text="Masterarbeit">
      <formula>NOT(ISERROR(SEARCH("Masterarbeit",O39)))</formula>
    </cfRule>
    <cfRule type="containsText" dxfId="685" priority="775" stopIfTrue="1" operator="containsText" text="P 13">
      <formula>NOT(ISERROR(SEARCH("P 13",O39)))</formula>
    </cfRule>
  </conditionalFormatting>
  <conditionalFormatting sqref="M56">
    <cfRule type="containsText" dxfId="684" priority="771" stopIfTrue="1" operator="containsText" text="WS">
      <formula>NOT(ISERROR(SEARCH("WS",M56)))</formula>
    </cfRule>
  </conditionalFormatting>
  <conditionalFormatting sqref="M56">
    <cfRule type="containsText" dxfId="683" priority="769" stopIfTrue="1" operator="containsText" text="WS">
      <formula>NOT(ISERROR(SEARCH("WS",M56)))</formula>
    </cfRule>
    <cfRule type="containsText" dxfId="682" priority="770" stopIfTrue="1" operator="containsText" text="WS">
      <formula>NOT(ISERROR(SEARCH("WS",M56)))</formula>
    </cfRule>
  </conditionalFormatting>
  <conditionalFormatting sqref="M57">
    <cfRule type="containsText" dxfId="681" priority="768" stopIfTrue="1" operator="containsText" text="WS">
      <formula>NOT(ISERROR(SEARCH("WS",M57)))</formula>
    </cfRule>
  </conditionalFormatting>
  <conditionalFormatting sqref="M57">
    <cfRule type="containsText" dxfId="680" priority="766" stopIfTrue="1" operator="containsText" text="WS">
      <formula>NOT(ISERROR(SEARCH("WS",M57)))</formula>
    </cfRule>
    <cfRule type="containsText" dxfId="679" priority="767" stopIfTrue="1" operator="containsText" text="WS">
      <formula>NOT(ISERROR(SEARCH("WS",M57)))</formula>
    </cfRule>
  </conditionalFormatting>
  <conditionalFormatting sqref="O59">
    <cfRule type="containsText" dxfId="678" priority="765" stopIfTrue="1" operator="containsText" text="WS">
      <formula>NOT(ISERROR(SEARCH("WS",O59)))</formula>
    </cfRule>
  </conditionalFormatting>
  <conditionalFormatting sqref="O59">
    <cfRule type="containsText" dxfId="677" priority="763" stopIfTrue="1" operator="containsText" text="WS">
      <formula>NOT(ISERROR(SEARCH("WS",O59)))</formula>
    </cfRule>
    <cfRule type="containsText" dxfId="676" priority="764" stopIfTrue="1" operator="containsText" text="WS">
      <formula>NOT(ISERROR(SEARCH("WS",O59)))</formula>
    </cfRule>
  </conditionalFormatting>
  <conditionalFormatting sqref="O59">
    <cfRule type="cellIs" dxfId="675" priority="762" stopIfTrue="1" operator="equal">
      <formula>"WS"</formula>
    </cfRule>
  </conditionalFormatting>
  <conditionalFormatting sqref="O59">
    <cfRule type="containsText" dxfId="674" priority="761" stopIfTrue="1" operator="containsText" text="WS">
      <formula>NOT(ISERROR(SEARCH("WS",O59)))</formula>
    </cfRule>
  </conditionalFormatting>
  <conditionalFormatting sqref="O59">
    <cfRule type="containsText" dxfId="673" priority="757" stopIfTrue="1" operator="containsText" text="Masterarbeit">
      <formula>NOT(ISERROR(SEARCH("Masterarbeit",O59)))</formula>
    </cfRule>
    <cfRule type="containsText" dxfId="672" priority="758" stopIfTrue="1" operator="containsText" text="Masterarbeit">
      <formula>NOT(ISERROR(SEARCH("Masterarbeit",O59)))</formula>
    </cfRule>
    <cfRule type="containsText" dxfId="671" priority="759" stopIfTrue="1" operator="containsText" text="Masterarbeit">
      <formula>NOT(ISERROR(SEARCH("Masterarbeit",O59)))</formula>
    </cfRule>
    <cfRule type="containsText" dxfId="670" priority="760" stopIfTrue="1" operator="containsText" text="P 13">
      <formula>NOT(ISERROR(SEARCH("P 13",O59)))</formula>
    </cfRule>
  </conditionalFormatting>
  <conditionalFormatting sqref="P57">
    <cfRule type="containsText" dxfId="669" priority="756" stopIfTrue="1" operator="containsText" text="Prüfg.">
      <formula>NOT(ISERROR(SEARCH("Prüfg.",P57)))</formula>
    </cfRule>
  </conditionalFormatting>
  <conditionalFormatting sqref="P57">
    <cfRule type="containsText" dxfId="668" priority="755" stopIfTrue="1" operator="containsText" text="WS">
      <formula>NOT(ISERROR(SEARCH("WS",P57)))</formula>
    </cfRule>
  </conditionalFormatting>
  <conditionalFormatting sqref="P57">
    <cfRule type="containsText" dxfId="667" priority="753" stopIfTrue="1" operator="containsText" text="WS">
      <formula>NOT(ISERROR(SEARCH("WS",P57)))</formula>
    </cfRule>
    <cfRule type="containsText" dxfId="666" priority="754" stopIfTrue="1" operator="containsText" text="WS">
      <formula>NOT(ISERROR(SEARCH("WS",P57)))</formula>
    </cfRule>
  </conditionalFormatting>
  <conditionalFormatting sqref="P57">
    <cfRule type="cellIs" dxfId="665" priority="752" stopIfTrue="1" operator="equal">
      <formula>"WS"</formula>
    </cfRule>
  </conditionalFormatting>
  <conditionalFormatting sqref="P57">
    <cfRule type="containsText" dxfId="664" priority="751" stopIfTrue="1" operator="containsText" text="WS">
      <formula>NOT(ISERROR(SEARCH("WS",P57)))</formula>
    </cfRule>
  </conditionalFormatting>
  <conditionalFormatting sqref="P57">
    <cfRule type="containsText" dxfId="663" priority="747" stopIfTrue="1" operator="containsText" text="Masterarbeit">
      <formula>NOT(ISERROR(SEARCH("Masterarbeit",P57)))</formula>
    </cfRule>
    <cfRule type="containsText" dxfId="662" priority="748" stopIfTrue="1" operator="containsText" text="Masterarbeit">
      <formula>NOT(ISERROR(SEARCH("Masterarbeit",P57)))</formula>
    </cfRule>
    <cfRule type="containsText" dxfId="661" priority="749" stopIfTrue="1" operator="containsText" text="Masterarbeit">
      <formula>NOT(ISERROR(SEARCH("Masterarbeit",P57)))</formula>
    </cfRule>
    <cfRule type="containsText" dxfId="660" priority="750" stopIfTrue="1" operator="containsText" text="P 13">
      <formula>NOT(ISERROR(SEARCH("P 13",P57)))</formula>
    </cfRule>
  </conditionalFormatting>
  <conditionalFormatting sqref="H65:H66">
    <cfRule type="containsText" dxfId="659" priority="746" stopIfTrue="1" operator="containsText" text="WS">
      <formula>NOT(ISERROR(SEARCH("WS",H65)))</formula>
    </cfRule>
  </conditionalFormatting>
  <conditionalFormatting sqref="H65:H66">
    <cfRule type="containsText" dxfId="658" priority="744" stopIfTrue="1" operator="containsText" text="WS">
      <formula>NOT(ISERROR(SEARCH("WS",H65)))</formula>
    </cfRule>
    <cfRule type="containsText" dxfId="657" priority="745" stopIfTrue="1" operator="containsText" text="WS">
      <formula>NOT(ISERROR(SEARCH("WS",H65)))</formula>
    </cfRule>
  </conditionalFormatting>
  <conditionalFormatting sqref="H65:H66">
    <cfRule type="cellIs" dxfId="656" priority="743" stopIfTrue="1" operator="equal">
      <formula>"WS"</formula>
    </cfRule>
  </conditionalFormatting>
  <conditionalFormatting sqref="H65:H66">
    <cfRule type="containsText" dxfId="655" priority="742" stopIfTrue="1" operator="containsText" text="WS">
      <formula>NOT(ISERROR(SEARCH("WS",H65)))</formula>
    </cfRule>
  </conditionalFormatting>
  <conditionalFormatting sqref="H65:H66">
    <cfRule type="containsText" dxfId="654" priority="738" stopIfTrue="1" operator="containsText" text="Masterarbeit">
      <formula>NOT(ISERROR(SEARCH("Masterarbeit",H65)))</formula>
    </cfRule>
    <cfRule type="containsText" dxfId="653" priority="739" stopIfTrue="1" operator="containsText" text="Masterarbeit">
      <formula>NOT(ISERROR(SEARCH("Masterarbeit",H65)))</formula>
    </cfRule>
    <cfRule type="containsText" dxfId="652" priority="740" stopIfTrue="1" operator="containsText" text="Masterarbeit">
      <formula>NOT(ISERROR(SEARCH("Masterarbeit",H65)))</formula>
    </cfRule>
    <cfRule type="containsText" dxfId="651" priority="741" stopIfTrue="1" operator="containsText" text="P 13">
      <formula>NOT(ISERROR(SEARCH("P 13",H65)))</formula>
    </cfRule>
  </conditionalFormatting>
  <conditionalFormatting sqref="G65:G66">
    <cfRule type="containsText" dxfId="650" priority="737" stopIfTrue="1" operator="containsText" text="WS">
      <formula>NOT(ISERROR(SEARCH("WS",G65)))</formula>
    </cfRule>
  </conditionalFormatting>
  <conditionalFormatting sqref="G65:G66">
    <cfRule type="containsText" dxfId="649" priority="735" stopIfTrue="1" operator="containsText" text="WS">
      <formula>NOT(ISERROR(SEARCH("WS",G65)))</formula>
    </cfRule>
    <cfRule type="containsText" dxfId="648" priority="736" stopIfTrue="1" operator="containsText" text="WS">
      <formula>NOT(ISERROR(SEARCH("WS",G65)))</formula>
    </cfRule>
  </conditionalFormatting>
  <conditionalFormatting sqref="G65:G66">
    <cfRule type="cellIs" dxfId="647" priority="734" stopIfTrue="1" operator="equal">
      <formula>"WS"</formula>
    </cfRule>
  </conditionalFormatting>
  <conditionalFormatting sqref="G65:G66">
    <cfRule type="containsText" dxfId="646" priority="733" stopIfTrue="1" operator="containsText" text="WS">
      <formula>NOT(ISERROR(SEARCH("WS",G65)))</formula>
    </cfRule>
  </conditionalFormatting>
  <conditionalFormatting sqref="G65:G66">
    <cfRule type="containsText" dxfId="645" priority="729" stopIfTrue="1" operator="containsText" text="Masterarbeit">
      <formula>NOT(ISERROR(SEARCH("Masterarbeit",G65)))</formula>
    </cfRule>
    <cfRule type="containsText" dxfId="644" priority="730" stopIfTrue="1" operator="containsText" text="Masterarbeit">
      <formula>NOT(ISERROR(SEARCH("Masterarbeit",G65)))</formula>
    </cfRule>
    <cfRule type="containsText" dxfId="643" priority="731" stopIfTrue="1" operator="containsText" text="Masterarbeit">
      <formula>NOT(ISERROR(SEARCH("Masterarbeit",G65)))</formula>
    </cfRule>
    <cfRule type="containsText" dxfId="642" priority="732" stopIfTrue="1" operator="containsText" text="P 13">
      <formula>NOT(ISERROR(SEARCH("P 13",G65)))</formula>
    </cfRule>
  </conditionalFormatting>
  <conditionalFormatting sqref="I66">
    <cfRule type="containsText" dxfId="641" priority="719" stopIfTrue="1" operator="containsText" text="WS">
      <formula>NOT(ISERROR(SEARCH("WS",I66)))</formula>
    </cfRule>
  </conditionalFormatting>
  <conditionalFormatting sqref="I66">
    <cfRule type="containsText" dxfId="640" priority="717" stopIfTrue="1" operator="containsText" text="WS">
      <formula>NOT(ISERROR(SEARCH("WS",I66)))</formula>
    </cfRule>
    <cfRule type="containsText" dxfId="639" priority="718" stopIfTrue="1" operator="containsText" text="WS">
      <formula>NOT(ISERROR(SEARCH("WS",I66)))</formula>
    </cfRule>
  </conditionalFormatting>
  <conditionalFormatting sqref="I66">
    <cfRule type="cellIs" dxfId="638" priority="716" stopIfTrue="1" operator="equal">
      <formula>"WS"</formula>
    </cfRule>
  </conditionalFormatting>
  <conditionalFormatting sqref="I66">
    <cfRule type="containsText" dxfId="637" priority="715" stopIfTrue="1" operator="containsText" text="WS">
      <formula>NOT(ISERROR(SEARCH("WS",I66)))</formula>
    </cfRule>
  </conditionalFormatting>
  <conditionalFormatting sqref="I66">
    <cfRule type="containsText" dxfId="636" priority="711" stopIfTrue="1" operator="containsText" text="Masterarbeit">
      <formula>NOT(ISERROR(SEARCH("Masterarbeit",I66)))</formula>
    </cfRule>
    <cfRule type="containsText" dxfId="635" priority="712" stopIfTrue="1" operator="containsText" text="Masterarbeit">
      <formula>NOT(ISERROR(SEARCH("Masterarbeit",I66)))</formula>
    </cfRule>
    <cfRule type="containsText" dxfId="634" priority="713" stopIfTrue="1" operator="containsText" text="Masterarbeit">
      <formula>NOT(ISERROR(SEARCH("Masterarbeit",I66)))</formula>
    </cfRule>
    <cfRule type="containsText" dxfId="633" priority="714" stopIfTrue="1" operator="containsText" text="P 13">
      <formula>NOT(ISERROR(SEARCH("P 13",I66)))</formula>
    </cfRule>
  </conditionalFormatting>
  <conditionalFormatting sqref="E23">
    <cfRule type="containsText" dxfId="632" priority="709" stopIfTrue="1" operator="containsText" text="Praxis">
      <formula>NOT(ISERROR(SEARCH("Praxis",E23)))</formula>
    </cfRule>
    <cfRule type="containsText" dxfId="631" priority="710" stopIfTrue="1" operator="containsText" text="Abgabe Entwurf Praxisproj.">
      <formula>NOT(ISERROR(SEARCH("Abgabe Entwurf Praxisproj.",E23)))</formula>
    </cfRule>
  </conditionalFormatting>
  <conditionalFormatting sqref="E36">
    <cfRule type="containsText" dxfId="630" priority="705" stopIfTrue="1" operator="containsText" text="Ende">
      <formula>NOT(ISERROR(SEARCH("Ende",E36)))</formula>
    </cfRule>
    <cfRule type="containsText" dxfId="629" priority="706" stopIfTrue="1" operator="containsText" text="Beginn">
      <formula>NOT(ISERROR(SEARCH("Beginn",E36)))</formula>
    </cfRule>
  </conditionalFormatting>
  <conditionalFormatting sqref="E65:E66">
    <cfRule type="containsText" dxfId="628" priority="695" stopIfTrue="1" operator="containsText" text="WS">
      <formula>NOT(ISERROR(SEARCH("WS",E65)))</formula>
    </cfRule>
  </conditionalFormatting>
  <conditionalFormatting sqref="E65:E66">
    <cfRule type="containsText" dxfId="627" priority="693" stopIfTrue="1" operator="containsText" text="WS">
      <formula>NOT(ISERROR(SEARCH("WS",E65)))</formula>
    </cfRule>
    <cfRule type="containsText" dxfId="626" priority="694" stopIfTrue="1" operator="containsText" text="WS">
      <formula>NOT(ISERROR(SEARCH("WS",E65)))</formula>
    </cfRule>
  </conditionalFormatting>
  <conditionalFormatting sqref="E65:E66">
    <cfRule type="cellIs" dxfId="625" priority="692" stopIfTrue="1" operator="equal">
      <formula>"WS"</formula>
    </cfRule>
  </conditionalFormatting>
  <conditionalFormatting sqref="E65:E66">
    <cfRule type="containsText" dxfId="624" priority="691" stopIfTrue="1" operator="containsText" text="WS">
      <formula>NOT(ISERROR(SEARCH("WS",E65)))</formula>
    </cfRule>
  </conditionalFormatting>
  <conditionalFormatting sqref="E65:E66">
    <cfRule type="containsText" dxfId="623" priority="687" stopIfTrue="1" operator="containsText" text="Masterarbeit">
      <formula>NOT(ISERROR(SEARCH("Masterarbeit",E65)))</formula>
    </cfRule>
    <cfRule type="containsText" dxfId="622" priority="688" stopIfTrue="1" operator="containsText" text="Masterarbeit">
      <formula>NOT(ISERROR(SEARCH("Masterarbeit",E65)))</formula>
    </cfRule>
    <cfRule type="containsText" dxfId="621" priority="689" stopIfTrue="1" operator="containsText" text="Masterarbeit">
      <formula>NOT(ISERROR(SEARCH("Masterarbeit",E65)))</formula>
    </cfRule>
    <cfRule type="containsText" dxfId="620" priority="690" stopIfTrue="1" operator="containsText" text="P 13">
      <formula>NOT(ISERROR(SEARCH("P 13",E65)))</formula>
    </cfRule>
  </conditionalFormatting>
  <conditionalFormatting sqref="T12:T13">
    <cfRule type="containsText" dxfId="619" priority="671" stopIfTrue="1" operator="containsText" text="Praxisprojekt">
      <formula>NOT(ISERROR(SEARCH("Praxisprojekt",T12)))</formula>
    </cfRule>
    <cfRule type="containsText" dxfId="618" priority="672" stopIfTrue="1" operator="containsText" text="Praxisprojekt">
      <formula>NOT(ISERROR(SEARCH("Praxisprojekt",T12)))</formula>
    </cfRule>
    <cfRule type="containsText" dxfId="617" priority="673" stopIfTrue="1" operator="containsText" text="Themensuche Praxisprojekt">
      <formula>NOT(ISERROR(SEARCH("Themensuche Praxisprojekt",T12)))</formula>
    </cfRule>
    <cfRule type="containsText" dxfId="616" priority="674" stopIfTrue="1" operator="containsText" text="Themensuche Praxisprojekt">
      <formula>NOT(ISERROR(SEARCH("Themensuche Praxisprojekt",T12)))</formula>
    </cfRule>
    <cfRule type="containsText" dxfId="615" priority="675" stopIfTrue="1" operator="containsText" text="Themensuche Praxisprojekt">
      <formula>NOT(ISERROR(SEARCH("Themensuche Praxisprojekt",T12)))</formula>
    </cfRule>
  </conditionalFormatting>
  <conditionalFormatting sqref="C63">
    <cfRule type="containsText" dxfId="614" priority="653" stopIfTrue="1" operator="containsText" text="Masterarbeit">
      <formula>NOT(ISERROR(SEARCH("Masterarbeit",C63)))</formula>
    </cfRule>
    <cfRule type="containsText" dxfId="613" priority="654" stopIfTrue="1" operator="containsText" text="Masterarbeit">
      <formula>NOT(ISERROR(SEARCH("Masterarbeit",C63)))</formula>
    </cfRule>
    <cfRule type="containsText" dxfId="612" priority="655" stopIfTrue="1" operator="containsText" text="Masterarbeit">
      <formula>NOT(ISERROR(SEARCH("Masterarbeit",C63)))</formula>
    </cfRule>
    <cfRule type="containsText" dxfId="611" priority="656" stopIfTrue="1" operator="containsText" text="P 13">
      <formula>NOT(ISERROR(SEARCH("P 13",C63)))</formula>
    </cfRule>
  </conditionalFormatting>
  <conditionalFormatting sqref="B53">
    <cfRule type="containsText" dxfId="610" priority="670" stopIfTrue="1" operator="containsText" text="WS">
      <formula>NOT(ISERROR(SEARCH("WS",B53)))</formula>
    </cfRule>
  </conditionalFormatting>
  <conditionalFormatting sqref="B53">
    <cfRule type="containsText" dxfId="609" priority="668" stopIfTrue="1" operator="containsText" text="WS">
      <formula>NOT(ISERROR(SEARCH("WS",B53)))</formula>
    </cfRule>
    <cfRule type="containsText" dxfId="608" priority="669" stopIfTrue="1" operator="containsText" text="WS">
      <formula>NOT(ISERROR(SEARCH("WS",B53)))</formula>
    </cfRule>
  </conditionalFormatting>
  <conditionalFormatting sqref="B53">
    <cfRule type="cellIs" dxfId="607" priority="667" stopIfTrue="1" operator="equal">
      <formula>"WS"</formula>
    </cfRule>
  </conditionalFormatting>
  <conditionalFormatting sqref="B53">
    <cfRule type="containsText" dxfId="606" priority="666" stopIfTrue="1" operator="containsText" text="WS">
      <formula>NOT(ISERROR(SEARCH("WS",B53)))</formula>
    </cfRule>
  </conditionalFormatting>
  <conditionalFormatting sqref="B53">
    <cfRule type="containsText" dxfId="605" priority="662" stopIfTrue="1" operator="containsText" text="Masterarbeit">
      <formula>NOT(ISERROR(SEARCH("Masterarbeit",B53)))</formula>
    </cfRule>
    <cfRule type="containsText" dxfId="604" priority="663" stopIfTrue="1" operator="containsText" text="Masterarbeit">
      <formula>NOT(ISERROR(SEARCH("Masterarbeit",B53)))</formula>
    </cfRule>
    <cfRule type="containsText" dxfId="603" priority="664" stopIfTrue="1" operator="containsText" text="Masterarbeit">
      <formula>NOT(ISERROR(SEARCH("Masterarbeit",B53)))</formula>
    </cfRule>
    <cfRule type="containsText" dxfId="602" priority="665" stopIfTrue="1" operator="containsText" text="P 13">
      <formula>NOT(ISERROR(SEARCH("P 13",B53)))</formula>
    </cfRule>
  </conditionalFormatting>
  <conditionalFormatting sqref="C63">
    <cfRule type="containsText" dxfId="601" priority="661" stopIfTrue="1" operator="containsText" text="WS">
      <formula>NOT(ISERROR(SEARCH("WS",C63)))</formula>
    </cfRule>
  </conditionalFormatting>
  <conditionalFormatting sqref="C63">
    <cfRule type="containsText" dxfId="600" priority="659" stopIfTrue="1" operator="containsText" text="WS">
      <formula>NOT(ISERROR(SEARCH("WS",C63)))</formula>
    </cfRule>
    <cfRule type="containsText" dxfId="599" priority="660" stopIfTrue="1" operator="containsText" text="WS">
      <formula>NOT(ISERROR(SEARCH("WS",C63)))</formula>
    </cfRule>
  </conditionalFormatting>
  <conditionalFormatting sqref="C63">
    <cfRule type="cellIs" dxfId="598" priority="658" stopIfTrue="1" operator="equal">
      <formula>"WS"</formula>
    </cfRule>
  </conditionalFormatting>
  <conditionalFormatting sqref="C63">
    <cfRule type="containsText" dxfId="597" priority="657" stopIfTrue="1" operator="containsText" text="WS">
      <formula>NOT(ISERROR(SEARCH("WS",C63)))</formula>
    </cfRule>
  </conditionalFormatting>
  <conditionalFormatting sqref="P30">
    <cfRule type="containsText" dxfId="596" priority="643" stopIfTrue="1" operator="containsText" text=" Masterthese">
      <formula>NOT(ISERROR(SEARCH(" Masterthese",P30)))</formula>
    </cfRule>
  </conditionalFormatting>
  <conditionalFormatting sqref="P30">
    <cfRule type="containsText" dxfId="595" priority="642" stopIfTrue="1" operator="containsText" text="WS">
      <formula>NOT(ISERROR(SEARCH("WS",P30)))</formula>
    </cfRule>
  </conditionalFormatting>
  <conditionalFormatting sqref="H51">
    <cfRule type="containsText" dxfId="594" priority="641" stopIfTrue="1" operator="containsText" text="WS">
      <formula>NOT(ISERROR(SEARCH("WS",H51)))</formula>
    </cfRule>
  </conditionalFormatting>
  <conditionalFormatting sqref="H51">
    <cfRule type="containsText" dxfId="593" priority="639" stopIfTrue="1" operator="containsText" text="WS">
      <formula>NOT(ISERROR(SEARCH("WS",H51)))</formula>
    </cfRule>
    <cfRule type="containsText" dxfId="592" priority="640" stopIfTrue="1" operator="containsText" text="WS">
      <formula>NOT(ISERROR(SEARCH("WS",H51)))</formula>
    </cfRule>
  </conditionalFormatting>
  <conditionalFormatting sqref="H51">
    <cfRule type="cellIs" dxfId="591" priority="638" stopIfTrue="1" operator="equal">
      <formula>"WS"</formula>
    </cfRule>
  </conditionalFormatting>
  <conditionalFormatting sqref="H51">
    <cfRule type="containsText" dxfId="590" priority="637" stopIfTrue="1" operator="containsText" text="WS">
      <formula>NOT(ISERROR(SEARCH("WS",H51)))</formula>
    </cfRule>
  </conditionalFormatting>
  <conditionalFormatting sqref="H51">
    <cfRule type="containsText" dxfId="589" priority="633" stopIfTrue="1" operator="containsText" text="Masterarbeit">
      <formula>NOT(ISERROR(SEARCH("Masterarbeit",H51)))</formula>
    </cfRule>
    <cfRule type="containsText" dxfId="588" priority="634" stopIfTrue="1" operator="containsText" text="Masterarbeit">
      <formula>NOT(ISERROR(SEARCH("Masterarbeit",H51)))</formula>
    </cfRule>
    <cfRule type="containsText" dxfId="587" priority="635" stopIfTrue="1" operator="containsText" text="Masterarbeit">
      <formula>NOT(ISERROR(SEARCH("Masterarbeit",H51)))</formula>
    </cfRule>
    <cfRule type="containsText" dxfId="586" priority="636" stopIfTrue="1" operator="containsText" text="P 13">
      <formula>NOT(ISERROR(SEARCH("P 13",H51)))</formula>
    </cfRule>
  </conditionalFormatting>
  <conditionalFormatting sqref="H53">
    <cfRule type="containsText" dxfId="585" priority="632" stopIfTrue="1" operator="containsText" text="WS">
      <formula>NOT(ISERROR(SEARCH("WS",H53)))</formula>
    </cfRule>
  </conditionalFormatting>
  <conditionalFormatting sqref="H53">
    <cfRule type="containsText" dxfId="584" priority="630" stopIfTrue="1" operator="containsText" text="WS">
      <formula>NOT(ISERROR(SEARCH("WS",H53)))</formula>
    </cfRule>
    <cfRule type="containsText" dxfId="583" priority="631" stopIfTrue="1" operator="containsText" text="WS">
      <formula>NOT(ISERROR(SEARCH("WS",H53)))</formula>
    </cfRule>
  </conditionalFormatting>
  <conditionalFormatting sqref="H53">
    <cfRule type="cellIs" dxfId="582" priority="629" stopIfTrue="1" operator="equal">
      <formula>"WS"</formula>
    </cfRule>
  </conditionalFormatting>
  <conditionalFormatting sqref="H53">
    <cfRule type="containsText" dxfId="581" priority="628" stopIfTrue="1" operator="containsText" text="WS">
      <formula>NOT(ISERROR(SEARCH("WS",H53)))</formula>
    </cfRule>
  </conditionalFormatting>
  <conditionalFormatting sqref="H53">
    <cfRule type="containsText" dxfId="580" priority="624" stopIfTrue="1" operator="containsText" text="Masterarbeit">
      <formula>NOT(ISERROR(SEARCH("Masterarbeit",H53)))</formula>
    </cfRule>
    <cfRule type="containsText" dxfId="579" priority="625" stopIfTrue="1" operator="containsText" text="Masterarbeit">
      <formula>NOT(ISERROR(SEARCH("Masterarbeit",H53)))</formula>
    </cfRule>
    <cfRule type="containsText" dxfId="578" priority="626" stopIfTrue="1" operator="containsText" text="Masterarbeit">
      <formula>NOT(ISERROR(SEARCH("Masterarbeit",H53)))</formula>
    </cfRule>
    <cfRule type="containsText" dxfId="577" priority="627" stopIfTrue="1" operator="containsText" text="P 13">
      <formula>NOT(ISERROR(SEARCH("P 13",H53)))</formula>
    </cfRule>
  </conditionalFormatting>
  <conditionalFormatting sqref="E58">
    <cfRule type="containsText" dxfId="576" priority="612" stopIfTrue="1" operator="containsText" text="WS">
      <formula>NOT(ISERROR(SEARCH("WS",E58)))</formula>
    </cfRule>
  </conditionalFormatting>
  <conditionalFormatting sqref="E58">
    <cfRule type="containsText" dxfId="575" priority="610" stopIfTrue="1" operator="containsText" text="WS">
      <formula>NOT(ISERROR(SEARCH("WS",E58)))</formula>
    </cfRule>
    <cfRule type="containsText" dxfId="574" priority="611" stopIfTrue="1" operator="containsText" text="WS">
      <formula>NOT(ISERROR(SEARCH("WS",E58)))</formula>
    </cfRule>
  </conditionalFormatting>
  <conditionalFormatting sqref="E58">
    <cfRule type="cellIs" dxfId="573" priority="609" stopIfTrue="1" operator="equal">
      <formula>"WS"</formula>
    </cfRule>
  </conditionalFormatting>
  <conditionalFormatting sqref="E58">
    <cfRule type="containsText" dxfId="572" priority="608" stopIfTrue="1" operator="containsText" text="WS">
      <formula>NOT(ISERROR(SEARCH("WS",E58)))</formula>
    </cfRule>
  </conditionalFormatting>
  <conditionalFormatting sqref="E58">
    <cfRule type="containsText" dxfId="571" priority="604" stopIfTrue="1" operator="containsText" text="Masterarbeit">
      <formula>NOT(ISERROR(SEARCH("Masterarbeit",E58)))</formula>
    </cfRule>
    <cfRule type="containsText" dxfId="570" priority="605" stopIfTrue="1" operator="containsText" text="Masterarbeit">
      <formula>NOT(ISERROR(SEARCH("Masterarbeit",E58)))</formula>
    </cfRule>
    <cfRule type="containsText" dxfId="569" priority="606" stopIfTrue="1" operator="containsText" text="Masterarbeit">
      <formula>NOT(ISERROR(SEARCH("Masterarbeit",E58)))</formula>
    </cfRule>
    <cfRule type="containsText" dxfId="568" priority="607" stopIfTrue="1" operator="containsText" text="P 13">
      <formula>NOT(ISERROR(SEARCH("P 13",E58)))</formula>
    </cfRule>
  </conditionalFormatting>
  <conditionalFormatting sqref="E58">
    <cfRule type="containsText" dxfId="567" priority="613" stopIfTrue="1" operator="containsText" text="Ende">
      <formula>NOT(ISERROR(SEARCH("Ende",E58)))</formula>
    </cfRule>
    <cfRule type="containsText" dxfId="566" priority="614" stopIfTrue="1" operator="containsText" text="Beginn">
      <formula>NOT(ISERROR(SEARCH("Beginn",E58)))</formula>
    </cfRule>
  </conditionalFormatting>
  <conditionalFormatting sqref="E71">
    <cfRule type="containsText" dxfId="565" priority="603" stopIfTrue="1" operator="containsText" text="WS">
      <formula>NOT(ISERROR(SEARCH("WS",E71)))</formula>
    </cfRule>
  </conditionalFormatting>
  <conditionalFormatting sqref="E71">
    <cfRule type="containsText" dxfId="564" priority="601" stopIfTrue="1" operator="containsText" text="WS">
      <formula>NOT(ISERROR(SEARCH("WS",E71)))</formula>
    </cfRule>
    <cfRule type="containsText" dxfId="563" priority="602" stopIfTrue="1" operator="containsText" text="WS">
      <formula>NOT(ISERROR(SEARCH("WS",E71)))</formula>
    </cfRule>
  </conditionalFormatting>
  <conditionalFormatting sqref="E71">
    <cfRule type="cellIs" dxfId="562" priority="600" stopIfTrue="1" operator="equal">
      <formula>"WS"</formula>
    </cfRule>
  </conditionalFormatting>
  <conditionalFormatting sqref="E71">
    <cfRule type="containsText" dxfId="561" priority="599" stopIfTrue="1" operator="containsText" text="WS">
      <formula>NOT(ISERROR(SEARCH("WS",E71)))</formula>
    </cfRule>
  </conditionalFormatting>
  <conditionalFormatting sqref="E71">
    <cfRule type="containsText" dxfId="560" priority="595" stopIfTrue="1" operator="containsText" text="Masterarbeit">
      <formula>NOT(ISERROR(SEARCH("Masterarbeit",E71)))</formula>
    </cfRule>
    <cfRule type="containsText" dxfId="559" priority="596" stopIfTrue="1" operator="containsText" text="Masterarbeit">
      <formula>NOT(ISERROR(SEARCH("Masterarbeit",E71)))</formula>
    </cfRule>
    <cfRule type="containsText" dxfId="558" priority="597" stopIfTrue="1" operator="containsText" text="Masterarbeit">
      <formula>NOT(ISERROR(SEARCH("Masterarbeit",E71)))</formula>
    </cfRule>
    <cfRule type="containsText" dxfId="557" priority="598" stopIfTrue="1" operator="containsText" text="P 13">
      <formula>NOT(ISERROR(SEARCH("P 13",E71)))</formula>
    </cfRule>
  </conditionalFormatting>
  <conditionalFormatting sqref="E64">
    <cfRule type="containsText" dxfId="556" priority="594" stopIfTrue="1" operator="containsText" text="WS">
      <formula>NOT(ISERROR(SEARCH("WS",E64)))</formula>
    </cfRule>
  </conditionalFormatting>
  <conditionalFormatting sqref="E64">
    <cfRule type="containsText" dxfId="555" priority="592" stopIfTrue="1" operator="containsText" text="WS">
      <formula>NOT(ISERROR(SEARCH("WS",E64)))</formula>
    </cfRule>
    <cfRule type="containsText" dxfId="554" priority="593" stopIfTrue="1" operator="containsText" text="WS">
      <formula>NOT(ISERROR(SEARCH("WS",E64)))</formula>
    </cfRule>
  </conditionalFormatting>
  <conditionalFormatting sqref="E64">
    <cfRule type="cellIs" dxfId="553" priority="591" stopIfTrue="1" operator="equal">
      <formula>"WS"</formula>
    </cfRule>
  </conditionalFormatting>
  <conditionalFormatting sqref="E64">
    <cfRule type="containsText" dxfId="552" priority="590" stopIfTrue="1" operator="containsText" text="WS">
      <formula>NOT(ISERROR(SEARCH("WS",E64)))</formula>
    </cfRule>
  </conditionalFormatting>
  <conditionalFormatting sqref="E64">
    <cfRule type="containsText" dxfId="551" priority="586" stopIfTrue="1" operator="containsText" text="Masterarbeit">
      <formula>NOT(ISERROR(SEARCH("Masterarbeit",E64)))</formula>
    </cfRule>
    <cfRule type="containsText" dxfId="550" priority="587" stopIfTrue="1" operator="containsText" text="Masterarbeit">
      <formula>NOT(ISERROR(SEARCH("Masterarbeit",E64)))</formula>
    </cfRule>
    <cfRule type="containsText" dxfId="549" priority="588" stopIfTrue="1" operator="containsText" text="Masterarbeit">
      <formula>NOT(ISERROR(SEARCH("Masterarbeit",E64)))</formula>
    </cfRule>
    <cfRule type="containsText" dxfId="548" priority="589" stopIfTrue="1" operator="containsText" text="P 13">
      <formula>NOT(ISERROR(SEARCH("P 13",E64)))</formula>
    </cfRule>
  </conditionalFormatting>
  <conditionalFormatting sqref="E63">
    <cfRule type="containsText" dxfId="547" priority="584" stopIfTrue="1" operator="containsText" text="Ende">
      <formula>NOT(ISERROR(SEARCH("Ende",E63)))</formula>
    </cfRule>
    <cfRule type="containsText" dxfId="546" priority="585" stopIfTrue="1" operator="containsText" text="Beginn">
      <formula>NOT(ISERROR(SEARCH("Beginn",E63)))</formula>
    </cfRule>
  </conditionalFormatting>
  <conditionalFormatting sqref="E63">
    <cfRule type="containsText" dxfId="545" priority="583" stopIfTrue="1" operator="containsText" text="WS">
      <formula>NOT(ISERROR(SEARCH("WS",E63)))</formula>
    </cfRule>
  </conditionalFormatting>
  <conditionalFormatting sqref="E63">
    <cfRule type="containsText" dxfId="544" priority="581" stopIfTrue="1" operator="containsText" text="WS">
      <formula>NOT(ISERROR(SEARCH("WS",E63)))</formula>
    </cfRule>
    <cfRule type="containsText" dxfId="543" priority="582" stopIfTrue="1" operator="containsText" text="WS">
      <formula>NOT(ISERROR(SEARCH("WS",E63)))</formula>
    </cfRule>
  </conditionalFormatting>
  <conditionalFormatting sqref="E63">
    <cfRule type="cellIs" dxfId="542" priority="580" stopIfTrue="1" operator="equal">
      <formula>"WS"</formula>
    </cfRule>
  </conditionalFormatting>
  <conditionalFormatting sqref="E63">
    <cfRule type="containsText" dxfId="541" priority="579" stopIfTrue="1" operator="containsText" text="WS">
      <formula>NOT(ISERROR(SEARCH("WS",E63)))</formula>
    </cfRule>
  </conditionalFormatting>
  <conditionalFormatting sqref="E63">
    <cfRule type="containsText" dxfId="540" priority="575" stopIfTrue="1" operator="containsText" text="Masterarbeit">
      <formula>NOT(ISERROR(SEARCH("Masterarbeit",E63)))</formula>
    </cfRule>
    <cfRule type="containsText" dxfId="539" priority="576" stopIfTrue="1" operator="containsText" text="Masterarbeit">
      <formula>NOT(ISERROR(SEARCH("Masterarbeit",E63)))</formula>
    </cfRule>
    <cfRule type="containsText" dxfId="538" priority="577" stopIfTrue="1" operator="containsText" text="Masterarbeit">
      <formula>NOT(ISERROR(SEARCH("Masterarbeit",E63)))</formula>
    </cfRule>
    <cfRule type="containsText" dxfId="537" priority="578" stopIfTrue="1" operator="containsText" text="P 13">
      <formula>NOT(ISERROR(SEARCH("P 13",E63)))</formula>
    </cfRule>
  </conditionalFormatting>
  <conditionalFormatting sqref="B57:C57">
    <cfRule type="containsText" dxfId="536" priority="571" stopIfTrue="1" operator="containsText" text="WS">
      <formula>NOT(ISERROR(SEARCH("WS",B57)))</formula>
    </cfRule>
  </conditionalFormatting>
  <conditionalFormatting sqref="B57:C57">
    <cfRule type="containsText" dxfId="535" priority="569" stopIfTrue="1" operator="containsText" text="WS">
      <formula>NOT(ISERROR(SEARCH("WS",B57)))</formula>
    </cfRule>
    <cfRule type="containsText" dxfId="534" priority="570" stopIfTrue="1" operator="containsText" text="WS">
      <formula>NOT(ISERROR(SEARCH("WS",B57)))</formula>
    </cfRule>
  </conditionalFormatting>
  <conditionalFormatting sqref="B57:D57">
    <cfRule type="cellIs" dxfId="533" priority="568" stopIfTrue="1" operator="equal">
      <formula>"WS"</formula>
    </cfRule>
  </conditionalFormatting>
  <conditionalFormatting sqref="B57:D57">
    <cfRule type="containsText" dxfId="532" priority="567" stopIfTrue="1" operator="containsText" text="WS">
      <formula>NOT(ISERROR(SEARCH("WS",B57)))</formula>
    </cfRule>
  </conditionalFormatting>
  <conditionalFormatting sqref="B57:D57">
    <cfRule type="containsText" dxfId="531" priority="563" stopIfTrue="1" operator="containsText" text="Masterarbeit">
      <formula>NOT(ISERROR(SEARCH("Masterarbeit",B57)))</formula>
    </cfRule>
    <cfRule type="containsText" dxfId="530" priority="564" stopIfTrue="1" operator="containsText" text="Masterarbeit">
      <formula>NOT(ISERROR(SEARCH("Masterarbeit",B57)))</formula>
    </cfRule>
    <cfRule type="containsText" dxfId="529" priority="565" stopIfTrue="1" operator="containsText" text="Masterarbeit">
      <formula>NOT(ISERROR(SEARCH("Masterarbeit",B57)))</formula>
    </cfRule>
    <cfRule type="containsText" dxfId="528" priority="566" stopIfTrue="1" operator="containsText" text="P 13">
      <formula>NOT(ISERROR(SEARCH("P 13",B57)))</formula>
    </cfRule>
  </conditionalFormatting>
  <conditionalFormatting sqref="D57">
    <cfRule type="containsText" dxfId="527" priority="562" stopIfTrue="1" operator="containsText" text="WS">
      <formula>NOT(ISERROR(SEARCH("WS",D57)))</formula>
    </cfRule>
  </conditionalFormatting>
  <conditionalFormatting sqref="D57">
    <cfRule type="containsText" dxfId="526" priority="560" stopIfTrue="1" operator="containsText" text="WS">
      <formula>NOT(ISERROR(SEARCH("WS",D57)))</formula>
    </cfRule>
    <cfRule type="containsText" dxfId="525" priority="561" stopIfTrue="1" operator="containsText" text="WS">
      <formula>NOT(ISERROR(SEARCH("WS",D57)))</formula>
    </cfRule>
  </conditionalFormatting>
  <conditionalFormatting sqref="H63">
    <cfRule type="containsText" dxfId="524" priority="550" stopIfTrue="1" operator="containsText" text="WS">
      <formula>NOT(ISERROR(SEARCH("WS",H63)))</formula>
    </cfRule>
  </conditionalFormatting>
  <conditionalFormatting sqref="H63">
    <cfRule type="containsText" dxfId="523" priority="548" stopIfTrue="1" operator="containsText" text="WS">
      <formula>NOT(ISERROR(SEARCH("WS",H63)))</formula>
    </cfRule>
    <cfRule type="containsText" dxfId="522" priority="549" stopIfTrue="1" operator="containsText" text="WS">
      <formula>NOT(ISERROR(SEARCH("WS",H63)))</formula>
    </cfRule>
  </conditionalFormatting>
  <conditionalFormatting sqref="H63">
    <cfRule type="cellIs" dxfId="521" priority="547" stopIfTrue="1" operator="equal">
      <formula>"WS"</formula>
    </cfRule>
  </conditionalFormatting>
  <conditionalFormatting sqref="H63">
    <cfRule type="containsText" dxfId="520" priority="546" stopIfTrue="1" operator="containsText" text="WS">
      <formula>NOT(ISERROR(SEARCH("WS",H63)))</formula>
    </cfRule>
  </conditionalFormatting>
  <conditionalFormatting sqref="H63">
    <cfRule type="containsText" dxfId="519" priority="542" stopIfTrue="1" operator="containsText" text="Masterarbeit">
      <formula>NOT(ISERROR(SEARCH("Masterarbeit",H63)))</formula>
    </cfRule>
    <cfRule type="containsText" dxfId="518" priority="543" stopIfTrue="1" operator="containsText" text="Masterarbeit">
      <formula>NOT(ISERROR(SEARCH("Masterarbeit",H63)))</formula>
    </cfRule>
    <cfRule type="containsText" dxfId="517" priority="544" stopIfTrue="1" operator="containsText" text="Masterarbeit">
      <formula>NOT(ISERROR(SEARCH("Masterarbeit",H63)))</formula>
    </cfRule>
    <cfRule type="containsText" dxfId="516" priority="545" stopIfTrue="1" operator="containsText" text="P 13">
      <formula>NOT(ISERROR(SEARCH("P 13",H63)))</formula>
    </cfRule>
  </conditionalFormatting>
  <conditionalFormatting sqref="M64">
    <cfRule type="containsText" dxfId="515" priority="541" stopIfTrue="1" operator="containsText" text="WS">
      <formula>NOT(ISERROR(SEARCH("WS",M64)))</formula>
    </cfRule>
  </conditionalFormatting>
  <conditionalFormatting sqref="M64">
    <cfRule type="containsText" dxfId="514" priority="539" stopIfTrue="1" operator="containsText" text="WS">
      <formula>NOT(ISERROR(SEARCH("WS",M64)))</formula>
    </cfRule>
    <cfRule type="containsText" dxfId="513" priority="540" stopIfTrue="1" operator="containsText" text="WS">
      <formula>NOT(ISERROR(SEARCH("WS",M64)))</formula>
    </cfRule>
  </conditionalFormatting>
  <conditionalFormatting sqref="M64">
    <cfRule type="cellIs" dxfId="512" priority="538" stopIfTrue="1" operator="equal">
      <formula>"WS"</formula>
    </cfRule>
  </conditionalFormatting>
  <conditionalFormatting sqref="M64">
    <cfRule type="containsText" dxfId="511" priority="537" stopIfTrue="1" operator="containsText" text="WS">
      <formula>NOT(ISERROR(SEARCH("WS",M64)))</formula>
    </cfRule>
  </conditionalFormatting>
  <conditionalFormatting sqref="M64">
    <cfRule type="containsText" dxfId="510" priority="533" stopIfTrue="1" operator="containsText" text="Masterarbeit">
      <formula>NOT(ISERROR(SEARCH("Masterarbeit",M64)))</formula>
    </cfRule>
    <cfRule type="containsText" dxfId="509" priority="534" stopIfTrue="1" operator="containsText" text="Masterarbeit">
      <formula>NOT(ISERROR(SEARCH("Masterarbeit",M64)))</formula>
    </cfRule>
    <cfRule type="containsText" dxfId="508" priority="535" stopIfTrue="1" operator="containsText" text="Masterarbeit">
      <formula>NOT(ISERROR(SEARCH("Masterarbeit",M64)))</formula>
    </cfRule>
    <cfRule type="containsText" dxfId="507" priority="536" stopIfTrue="1" operator="containsText" text="P 13">
      <formula>NOT(ISERROR(SEARCH("P 13",M64)))</formula>
    </cfRule>
  </conditionalFormatting>
  <conditionalFormatting sqref="P59">
    <cfRule type="containsText" dxfId="506" priority="532" stopIfTrue="1" operator="containsText" text="WS">
      <formula>NOT(ISERROR(SEARCH("WS",P59)))</formula>
    </cfRule>
  </conditionalFormatting>
  <conditionalFormatting sqref="P59">
    <cfRule type="containsText" dxfId="505" priority="530" stopIfTrue="1" operator="containsText" text="WS">
      <formula>NOT(ISERROR(SEARCH("WS",P59)))</formula>
    </cfRule>
    <cfRule type="containsText" dxfId="504" priority="531" stopIfTrue="1" operator="containsText" text="WS">
      <formula>NOT(ISERROR(SEARCH("WS",P59)))</formula>
    </cfRule>
  </conditionalFormatting>
  <conditionalFormatting sqref="H9">
    <cfRule type="containsText" dxfId="503" priority="529" stopIfTrue="1" operator="containsText" text="WS">
      <formula>NOT(ISERROR(SEARCH("WS",H9)))</formula>
    </cfRule>
  </conditionalFormatting>
  <conditionalFormatting sqref="H9">
    <cfRule type="containsText" dxfId="502" priority="527" stopIfTrue="1" operator="containsText" text="WS">
      <formula>NOT(ISERROR(SEARCH("WS",H9)))</formula>
    </cfRule>
    <cfRule type="containsText" dxfId="501" priority="528" stopIfTrue="1" operator="containsText" text="WS">
      <formula>NOT(ISERROR(SEARCH("WS",H9)))</formula>
    </cfRule>
  </conditionalFormatting>
  <conditionalFormatting sqref="H9">
    <cfRule type="cellIs" dxfId="500" priority="526" stopIfTrue="1" operator="equal">
      <formula>"WS"</formula>
    </cfRule>
  </conditionalFormatting>
  <conditionalFormatting sqref="H9">
    <cfRule type="containsText" dxfId="499" priority="525" stopIfTrue="1" operator="containsText" text="WS">
      <formula>NOT(ISERROR(SEARCH("WS",H9)))</formula>
    </cfRule>
  </conditionalFormatting>
  <conditionalFormatting sqref="H9">
    <cfRule type="containsText" dxfId="498" priority="521" stopIfTrue="1" operator="containsText" text="Masterarbeit">
      <formula>NOT(ISERROR(SEARCH("Masterarbeit",H9)))</formula>
    </cfRule>
    <cfRule type="containsText" dxfId="497" priority="522" stopIfTrue="1" operator="containsText" text="Masterarbeit">
      <formula>NOT(ISERROR(SEARCH("Masterarbeit",H9)))</formula>
    </cfRule>
    <cfRule type="containsText" dxfId="496" priority="523" stopIfTrue="1" operator="containsText" text="Masterarbeit">
      <formula>NOT(ISERROR(SEARCH("Masterarbeit",H9)))</formula>
    </cfRule>
    <cfRule type="containsText" dxfId="495" priority="524" stopIfTrue="1" operator="containsText" text="P 13">
      <formula>NOT(ISERROR(SEARCH("P 13",H9)))</formula>
    </cfRule>
  </conditionalFormatting>
  <conditionalFormatting sqref="E67">
    <cfRule type="containsText" dxfId="494" priority="519" stopIfTrue="1" operator="containsText" text="Ende">
      <formula>NOT(ISERROR(SEARCH("Ende",E67)))</formula>
    </cfRule>
    <cfRule type="containsText" dxfId="493" priority="520" stopIfTrue="1" operator="containsText" text="Beginn">
      <formula>NOT(ISERROR(SEARCH("Beginn",E67)))</formula>
    </cfRule>
  </conditionalFormatting>
  <conditionalFormatting sqref="E67">
    <cfRule type="containsText" dxfId="492" priority="517" stopIfTrue="1" operator="containsText" text="Ende">
      <formula>NOT(ISERROR(SEARCH("Ende",E67)))</formula>
    </cfRule>
    <cfRule type="containsText" dxfId="491" priority="518" stopIfTrue="1" operator="containsText" text="Beginn">
      <formula>NOT(ISERROR(SEARCH("Beginn",E67)))</formula>
    </cfRule>
  </conditionalFormatting>
  <conditionalFormatting sqref="A1:XFD3 B10:L10 F13 K13 N13 R13:IV13 F22 K22 M22:N22 R22:IV22 F11 J11:K11 R10:IV11 N10:N11 A23:XFD25 A27:XFD29 F26 J26:K26 J30:K30 F30 D30 F52 J52:K52 R52:IV52 P52 A70:XFD70 E69:F69 J69:K69 N69 R69:IV69 A72:XFD72 E71:F71 J71:K71 M71:N71 P71 R71:IV71 A75:XFD65540 E73:F74 M73:N74 P73:P74 R73:IV74 M26:N26 M30:N30 P30 P26 R26:IV26 R30:IV30 R37:IV37 E62:F62 J62:K62 P62 R62:IV62 M62:N62 A36:L36 N36:IV36 A37:P37 A5:C6 E5:H6 A4:H4 J4:K6 A53:K53 A63:XFD63 A64 A51:C51 E51:K51 A61:G61 I61:K61 C64:H64 A68:L68 N68:IV68 M61:IV61 P54 P51:IV51 A31:XFD32 A21:XFD21 F20 J20:K20 N20 R20:IV20 A34:XFD35 F33 J33:K33 N33 R33:IV33 J73:K74 A14:XFD14 A16:XFD19 F15 K15 M15:N15 R15:IV15 F46 K46 R46:IV46 J64:IV64 H63:H64 A55 E54:F56 C55:D55 H56 L55 R56:XFD56 O55:IV55 P56 R54:IV54 A12:XFD12 A7:XFD9 E67:F67 J67:K67 M67:N67 R67:XFD67 P67 M4:N6 E45:F45 J45:K45 M45:N46 R45:XFD45 P45 E50:F50 J50:K50 R50:XFD50 A47:XFD49 P50 J54:K56 A65:XFD66 P4:IV6 A38:XFD44 A57:XFD60 M50:N52 M54:N56 M53:IV53">
    <cfRule type="containsText" dxfId="490" priority="516" stopIfTrue="1" operator="containsText" text="P 13/9">
      <formula>NOT(ISERROR(SEARCH("P 13/9",A1)))</formula>
    </cfRule>
  </conditionalFormatting>
  <conditionalFormatting sqref="M13">
    <cfRule type="containsText" dxfId="489" priority="515" stopIfTrue="1" operator="containsText" text="WS">
      <formula>NOT(ISERROR(SEARCH("WS",M13)))</formula>
    </cfRule>
  </conditionalFormatting>
  <conditionalFormatting sqref="M13">
    <cfRule type="containsText" dxfId="488" priority="514" stopIfTrue="1" operator="containsText" text=" Masterthese">
      <formula>NOT(ISERROR(SEARCH(" Masterthese",M13)))</formula>
    </cfRule>
  </conditionalFormatting>
  <conditionalFormatting sqref="M13">
    <cfRule type="containsText" dxfId="487" priority="512" stopIfTrue="1" operator="containsText" text="Ende">
      <formula>NOT(ISERROR(SEARCH("Ende",M13)))</formula>
    </cfRule>
    <cfRule type="containsText" dxfId="486" priority="513" stopIfTrue="1" operator="containsText" text="Beginn">
      <formula>NOT(ISERROR(SEARCH("Beginn",M13)))</formula>
    </cfRule>
  </conditionalFormatting>
  <conditionalFormatting sqref="M13">
    <cfRule type="containsText" dxfId="485" priority="510" stopIfTrue="1" operator="containsText" text="WS">
      <formula>NOT(ISERROR(SEARCH("WS",M13)))</formula>
    </cfRule>
    <cfRule type="containsText" dxfId="484" priority="511" stopIfTrue="1" operator="containsText" text="WS">
      <formula>NOT(ISERROR(SEARCH("WS",M13)))</formula>
    </cfRule>
  </conditionalFormatting>
  <conditionalFormatting sqref="M13">
    <cfRule type="cellIs" dxfId="483" priority="509" stopIfTrue="1" operator="equal">
      <formula>"WS"</formula>
    </cfRule>
  </conditionalFormatting>
  <conditionalFormatting sqref="M13">
    <cfRule type="containsText" dxfId="482" priority="508" stopIfTrue="1" operator="containsText" text="WS">
      <formula>NOT(ISERROR(SEARCH("WS",M13)))</formula>
    </cfRule>
  </conditionalFormatting>
  <conditionalFormatting sqref="M13">
    <cfRule type="containsText" dxfId="481" priority="504" stopIfTrue="1" operator="containsText" text="Masterarbeit">
      <formula>NOT(ISERROR(SEARCH("Masterarbeit",M13)))</formula>
    </cfRule>
    <cfRule type="containsText" dxfId="480" priority="505" stopIfTrue="1" operator="containsText" text="Masterarbeit">
      <formula>NOT(ISERROR(SEARCH("Masterarbeit",M13)))</formula>
    </cfRule>
    <cfRule type="containsText" dxfId="479" priority="506" stopIfTrue="1" operator="containsText" text="Masterarbeit">
      <formula>NOT(ISERROR(SEARCH("Masterarbeit",M13)))</formula>
    </cfRule>
    <cfRule type="containsText" dxfId="478" priority="507" stopIfTrue="1" operator="containsText" text="P 13">
      <formula>NOT(ISERROR(SEARCH("P 13",M13)))</formula>
    </cfRule>
  </conditionalFormatting>
  <conditionalFormatting sqref="M13">
    <cfRule type="containsText" dxfId="477" priority="503" stopIfTrue="1" operator="containsText" text="P 13/9">
      <formula>NOT(ISERROR(SEARCH("P 13/9",M13)))</formula>
    </cfRule>
  </conditionalFormatting>
  <conditionalFormatting sqref="M11">
    <cfRule type="containsText" dxfId="476" priority="470" stopIfTrue="1" operator="containsText" text="P 13/9">
      <formula>NOT(ISERROR(SEARCH("P 13/9",M11)))</formula>
    </cfRule>
  </conditionalFormatting>
  <conditionalFormatting sqref="J74">
    <cfRule type="containsText" dxfId="475" priority="489" stopIfTrue="1" operator="containsText" text="WS">
      <formula>NOT(ISERROR(SEARCH("WS",J74)))</formula>
    </cfRule>
  </conditionalFormatting>
  <conditionalFormatting sqref="J74">
    <cfRule type="containsText" dxfId="474" priority="487" stopIfTrue="1" operator="containsText" text="WS">
      <formula>NOT(ISERROR(SEARCH("WS",J74)))</formula>
    </cfRule>
    <cfRule type="containsText" dxfId="473" priority="488" stopIfTrue="1" operator="containsText" text="WS">
      <formula>NOT(ISERROR(SEARCH("WS",J74)))</formula>
    </cfRule>
  </conditionalFormatting>
  <conditionalFormatting sqref="J74">
    <cfRule type="cellIs" dxfId="472" priority="486" stopIfTrue="1" operator="equal">
      <formula>"WS"</formula>
    </cfRule>
  </conditionalFormatting>
  <conditionalFormatting sqref="J74">
    <cfRule type="containsText" dxfId="471" priority="485" stopIfTrue="1" operator="containsText" text="WS">
      <formula>NOT(ISERROR(SEARCH("WS",J74)))</formula>
    </cfRule>
  </conditionalFormatting>
  <conditionalFormatting sqref="J74">
    <cfRule type="containsText" dxfId="470" priority="481" stopIfTrue="1" operator="containsText" text="Masterarbeit">
      <formula>NOT(ISERROR(SEARCH("Masterarbeit",J74)))</formula>
    </cfRule>
    <cfRule type="containsText" dxfId="469" priority="482" stopIfTrue="1" operator="containsText" text="Masterarbeit">
      <formula>NOT(ISERROR(SEARCH("Masterarbeit",J74)))</formula>
    </cfRule>
    <cfRule type="containsText" dxfId="468" priority="483" stopIfTrue="1" operator="containsText" text="Masterarbeit">
      <formula>NOT(ISERROR(SEARCH("Masterarbeit",J74)))</formula>
    </cfRule>
    <cfRule type="containsText" dxfId="467" priority="484" stopIfTrue="1" operator="containsText" text="P 13">
      <formula>NOT(ISERROR(SEARCH("P 13",J74)))</formula>
    </cfRule>
  </conditionalFormatting>
  <conditionalFormatting sqref="M11">
    <cfRule type="containsText" dxfId="466" priority="480" stopIfTrue="1" operator="containsText" text=" Masterthese">
      <formula>NOT(ISERROR(SEARCH(" Masterthese",M11)))</formula>
    </cfRule>
  </conditionalFormatting>
  <conditionalFormatting sqref="M11">
    <cfRule type="containsText" dxfId="465" priority="479" stopIfTrue="1" operator="containsText" text="WS">
      <formula>NOT(ISERROR(SEARCH("WS",M11)))</formula>
    </cfRule>
  </conditionalFormatting>
  <conditionalFormatting sqref="M11">
    <cfRule type="containsText" dxfId="464" priority="477" stopIfTrue="1" operator="containsText" text="WS">
      <formula>NOT(ISERROR(SEARCH("WS",M11)))</formula>
    </cfRule>
    <cfRule type="containsText" dxfId="463" priority="478" stopIfTrue="1" operator="containsText" text="WS">
      <formula>NOT(ISERROR(SEARCH("WS",M11)))</formula>
    </cfRule>
  </conditionalFormatting>
  <conditionalFormatting sqref="M11">
    <cfRule type="cellIs" dxfId="462" priority="476" stopIfTrue="1" operator="equal">
      <formula>"WS"</formula>
    </cfRule>
  </conditionalFormatting>
  <conditionalFormatting sqref="M11">
    <cfRule type="containsText" dxfId="461" priority="475" stopIfTrue="1" operator="containsText" text="WS">
      <formula>NOT(ISERROR(SEARCH("WS",M11)))</formula>
    </cfRule>
  </conditionalFormatting>
  <conditionalFormatting sqref="M11">
    <cfRule type="containsText" dxfId="460" priority="471" stopIfTrue="1" operator="containsText" text="Masterarbeit">
      <formula>NOT(ISERROR(SEARCH("Masterarbeit",M11)))</formula>
    </cfRule>
    <cfRule type="containsText" dxfId="459" priority="472" stopIfTrue="1" operator="containsText" text="Masterarbeit">
      <formula>NOT(ISERROR(SEARCH("Masterarbeit",M11)))</formula>
    </cfRule>
    <cfRule type="containsText" dxfId="458" priority="473" stopIfTrue="1" operator="containsText" text="Masterarbeit">
      <formula>NOT(ISERROR(SEARCH("Masterarbeit",M11)))</formula>
    </cfRule>
    <cfRule type="containsText" dxfId="457" priority="474" stopIfTrue="1" operator="containsText" text="P 13">
      <formula>NOT(ISERROR(SEARCH("P 13",M11)))</formula>
    </cfRule>
  </conditionalFormatting>
  <conditionalFormatting sqref="M10">
    <cfRule type="containsText" dxfId="456" priority="457" stopIfTrue="1" operator="containsText" text="P 13/9">
      <formula>NOT(ISERROR(SEARCH("P 13/9",M10)))</formula>
    </cfRule>
  </conditionalFormatting>
  <conditionalFormatting sqref="M10">
    <cfRule type="containsText" dxfId="455" priority="469" stopIfTrue="1" operator="containsText" text="WS">
      <formula>NOT(ISERROR(SEARCH("WS",M10)))</formula>
    </cfRule>
  </conditionalFormatting>
  <conditionalFormatting sqref="M10">
    <cfRule type="containsText" dxfId="454" priority="468" stopIfTrue="1" operator="containsText" text=" Masterthese">
      <formula>NOT(ISERROR(SEARCH(" Masterthese",M10)))</formula>
    </cfRule>
  </conditionalFormatting>
  <conditionalFormatting sqref="M10">
    <cfRule type="containsText" dxfId="453" priority="466" stopIfTrue="1" operator="containsText" text="Ende">
      <formula>NOT(ISERROR(SEARCH("Ende",M10)))</formula>
    </cfRule>
    <cfRule type="containsText" dxfId="452" priority="467" stopIfTrue="1" operator="containsText" text="Beginn">
      <formula>NOT(ISERROR(SEARCH("Beginn",M10)))</formula>
    </cfRule>
  </conditionalFormatting>
  <conditionalFormatting sqref="M10">
    <cfRule type="containsText" dxfId="451" priority="464" stopIfTrue="1" operator="containsText" text="WS">
      <formula>NOT(ISERROR(SEARCH("WS",M10)))</formula>
    </cfRule>
    <cfRule type="containsText" dxfId="450" priority="465" stopIfTrue="1" operator="containsText" text="WS">
      <formula>NOT(ISERROR(SEARCH("WS",M10)))</formula>
    </cfRule>
  </conditionalFormatting>
  <conditionalFormatting sqref="M10">
    <cfRule type="cellIs" dxfId="449" priority="463" stopIfTrue="1" operator="equal">
      <formula>"WS"</formula>
    </cfRule>
  </conditionalFormatting>
  <conditionalFormatting sqref="M10">
    <cfRule type="containsText" dxfId="448" priority="462" stopIfTrue="1" operator="containsText" text="WS">
      <formula>NOT(ISERROR(SEARCH("WS",M10)))</formula>
    </cfRule>
  </conditionalFormatting>
  <conditionalFormatting sqref="M10">
    <cfRule type="containsText" dxfId="447" priority="458" stopIfTrue="1" operator="containsText" text="Masterarbeit">
      <formula>NOT(ISERROR(SEARCH("Masterarbeit",M10)))</formula>
    </cfRule>
    <cfRule type="containsText" dxfId="446" priority="459" stopIfTrue="1" operator="containsText" text="Masterarbeit">
      <formula>NOT(ISERROR(SEARCH("Masterarbeit",M10)))</formula>
    </cfRule>
    <cfRule type="containsText" dxfId="445" priority="460" stopIfTrue="1" operator="containsText" text="Masterarbeit">
      <formula>NOT(ISERROR(SEARCH("Masterarbeit",M10)))</formula>
    </cfRule>
    <cfRule type="containsText" dxfId="444" priority="461" stopIfTrue="1" operator="containsText" text="P 13">
      <formula>NOT(ISERROR(SEARCH("P 13",M10)))</formula>
    </cfRule>
  </conditionalFormatting>
  <conditionalFormatting sqref="P10">
    <cfRule type="containsText" dxfId="443" priority="447" stopIfTrue="1" operator="containsText" text=" Masterthese">
      <formula>NOT(ISERROR(SEARCH(" Masterthese",P10)))</formula>
    </cfRule>
  </conditionalFormatting>
  <conditionalFormatting sqref="P10">
    <cfRule type="containsText" dxfId="442" priority="446" stopIfTrue="1" operator="containsText" text="WS">
      <formula>NOT(ISERROR(SEARCH("WS",P10)))</formula>
    </cfRule>
  </conditionalFormatting>
  <conditionalFormatting sqref="P10">
    <cfRule type="containsText" dxfId="441" priority="444" stopIfTrue="1" operator="containsText" text="WS">
      <formula>NOT(ISERROR(SEARCH("WS",P10)))</formula>
    </cfRule>
    <cfRule type="containsText" dxfId="440" priority="445" stopIfTrue="1" operator="containsText" text="WS">
      <formula>NOT(ISERROR(SEARCH("WS",P10)))</formula>
    </cfRule>
  </conditionalFormatting>
  <conditionalFormatting sqref="P10">
    <cfRule type="cellIs" dxfId="439" priority="443" stopIfTrue="1" operator="equal">
      <formula>"WS"</formula>
    </cfRule>
  </conditionalFormatting>
  <conditionalFormatting sqref="P10">
    <cfRule type="containsText" dxfId="438" priority="442" stopIfTrue="1" operator="containsText" text="WS">
      <formula>NOT(ISERROR(SEARCH("WS",P10)))</formula>
    </cfRule>
  </conditionalFormatting>
  <conditionalFormatting sqref="P10">
    <cfRule type="containsText" dxfId="437" priority="438" stopIfTrue="1" operator="containsText" text="Masterarbeit">
      <formula>NOT(ISERROR(SEARCH("Masterarbeit",P10)))</formula>
    </cfRule>
    <cfRule type="containsText" dxfId="436" priority="439" stopIfTrue="1" operator="containsText" text="Masterarbeit">
      <formula>NOT(ISERROR(SEARCH("Masterarbeit",P10)))</formula>
    </cfRule>
    <cfRule type="containsText" dxfId="435" priority="440" stopIfTrue="1" operator="containsText" text="Masterarbeit">
      <formula>NOT(ISERROR(SEARCH("Masterarbeit",P10)))</formula>
    </cfRule>
    <cfRule type="containsText" dxfId="434" priority="441" stopIfTrue="1" operator="containsText" text="P 13">
      <formula>NOT(ISERROR(SEARCH("P 13",P10)))</formula>
    </cfRule>
  </conditionalFormatting>
  <conditionalFormatting sqref="P10">
    <cfRule type="containsText" dxfId="433" priority="437" stopIfTrue="1" operator="containsText" text="P 13/9">
      <formula>NOT(ISERROR(SEARCH("P 13/9",P10)))</formula>
    </cfRule>
  </conditionalFormatting>
  <conditionalFormatting sqref="G53">
    <cfRule type="containsText" dxfId="432" priority="433" stopIfTrue="1" operator="containsText" text="WS">
      <formula>NOT(ISERROR(SEARCH("WS",G53)))</formula>
    </cfRule>
  </conditionalFormatting>
  <conditionalFormatting sqref="G53">
    <cfRule type="containsText" dxfId="431" priority="431" stopIfTrue="1" operator="containsText" text="WS">
      <formula>NOT(ISERROR(SEARCH("WS",G53)))</formula>
    </cfRule>
    <cfRule type="containsText" dxfId="430" priority="432" stopIfTrue="1" operator="containsText" text="WS">
      <formula>NOT(ISERROR(SEARCH("WS",G53)))</formula>
    </cfRule>
  </conditionalFormatting>
  <conditionalFormatting sqref="H56">
    <cfRule type="containsText" dxfId="429" priority="430" stopIfTrue="1" operator="containsText" text="WS">
      <formula>NOT(ISERROR(SEARCH("WS",H56)))</formula>
    </cfRule>
  </conditionalFormatting>
  <conditionalFormatting sqref="H56">
    <cfRule type="containsText" dxfId="428" priority="428" stopIfTrue="1" operator="containsText" text="WS">
      <formula>NOT(ISERROR(SEARCH("WS",H56)))</formula>
    </cfRule>
    <cfRule type="containsText" dxfId="427" priority="429" stopIfTrue="1" operator="containsText" text="WS">
      <formula>NOT(ISERROR(SEARCH("WS",H56)))</formula>
    </cfRule>
  </conditionalFormatting>
  <conditionalFormatting sqref="H56">
    <cfRule type="cellIs" dxfId="426" priority="427" stopIfTrue="1" operator="equal">
      <formula>"WS"</formula>
    </cfRule>
  </conditionalFormatting>
  <conditionalFormatting sqref="H56">
    <cfRule type="containsText" dxfId="425" priority="426" stopIfTrue="1" operator="containsText" text="WS">
      <formula>NOT(ISERROR(SEARCH("WS",H56)))</formula>
    </cfRule>
  </conditionalFormatting>
  <conditionalFormatting sqref="H56">
    <cfRule type="containsText" dxfId="424" priority="422" stopIfTrue="1" operator="containsText" text="Masterarbeit">
      <formula>NOT(ISERROR(SEARCH("Masterarbeit",H56)))</formula>
    </cfRule>
    <cfRule type="containsText" dxfId="423" priority="423" stopIfTrue="1" operator="containsText" text="Masterarbeit">
      <formula>NOT(ISERROR(SEARCH("Masterarbeit",H56)))</formula>
    </cfRule>
    <cfRule type="containsText" dxfId="422" priority="424" stopIfTrue="1" operator="containsText" text="Masterarbeit">
      <formula>NOT(ISERROR(SEARCH("Masterarbeit",H56)))</formula>
    </cfRule>
    <cfRule type="containsText" dxfId="421" priority="425" stopIfTrue="1" operator="containsText" text="P 13">
      <formula>NOT(ISERROR(SEARCH("P 13",H56)))</formula>
    </cfRule>
  </conditionalFormatting>
  <conditionalFormatting sqref="H56">
    <cfRule type="containsText" dxfId="420" priority="421" stopIfTrue="1" operator="containsText" text="WS">
      <formula>NOT(ISERROR(SEARCH("WS",H56)))</formula>
    </cfRule>
  </conditionalFormatting>
  <conditionalFormatting sqref="H56">
    <cfRule type="containsText" dxfId="419" priority="419" stopIfTrue="1" operator="containsText" text="WS">
      <formula>NOT(ISERROR(SEARCH("WS",H56)))</formula>
    </cfRule>
    <cfRule type="containsText" dxfId="418" priority="420" stopIfTrue="1" operator="containsText" text="WS">
      <formula>NOT(ISERROR(SEARCH("WS",H56)))</formula>
    </cfRule>
  </conditionalFormatting>
  <conditionalFormatting sqref="H56">
    <cfRule type="cellIs" dxfId="417" priority="418" stopIfTrue="1" operator="equal">
      <formula>"WS"</formula>
    </cfRule>
  </conditionalFormatting>
  <conditionalFormatting sqref="H56">
    <cfRule type="containsText" dxfId="416" priority="417" stopIfTrue="1" operator="containsText" text="WS">
      <formula>NOT(ISERROR(SEARCH("WS",H56)))</formula>
    </cfRule>
  </conditionalFormatting>
  <conditionalFormatting sqref="H56">
    <cfRule type="containsText" dxfId="415" priority="413" stopIfTrue="1" operator="containsText" text="Masterarbeit">
      <formula>NOT(ISERROR(SEARCH("Masterarbeit",H56)))</formula>
    </cfRule>
    <cfRule type="containsText" dxfId="414" priority="414" stopIfTrue="1" operator="containsText" text="Masterarbeit">
      <formula>NOT(ISERROR(SEARCH("Masterarbeit",H56)))</formula>
    </cfRule>
    <cfRule type="containsText" dxfId="413" priority="415" stopIfTrue="1" operator="containsText" text="Masterarbeit">
      <formula>NOT(ISERROR(SEARCH("Masterarbeit",H56)))</formula>
    </cfRule>
    <cfRule type="containsText" dxfId="412" priority="416" stopIfTrue="1" operator="containsText" text="P 13">
      <formula>NOT(ISERROR(SEARCH("P 13",H56)))</formula>
    </cfRule>
  </conditionalFormatting>
  <conditionalFormatting sqref="M62">
    <cfRule type="containsText" dxfId="411" priority="412" stopIfTrue="1" operator="containsText" text="WS">
      <formula>NOT(ISERROR(SEARCH("WS",M62)))</formula>
    </cfRule>
  </conditionalFormatting>
  <conditionalFormatting sqref="M62">
    <cfRule type="containsText" dxfId="410" priority="410" stopIfTrue="1" operator="containsText" text="WS">
      <formula>NOT(ISERROR(SEARCH("WS",M62)))</formula>
    </cfRule>
    <cfRule type="containsText" dxfId="409" priority="411" stopIfTrue="1" operator="containsText" text="WS">
      <formula>NOT(ISERROR(SEARCH("WS",M62)))</formula>
    </cfRule>
  </conditionalFormatting>
  <conditionalFormatting sqref="I4">
    <cfRule type="containsText" dxfId="408" priority="409" stopIfTrue="1" operator="containsText" text="WS">
      <formula>NOT(ISERROR(SEARCH("WS",I4)))</formula>
    </cfRule>
  </conditionalFormatting>
  <conditionalFormatting sqref="I4">
    <cfRule type="containsText" dxfId="407" priority="407" stopIfTrue="1" operator="containsText" text="WS">
      <formula>NOT(ISERROR(SEARCH("WS",I4)))</formula>
    </cfRule>
    <cfRule type="containsText" dxfId="406" priority="408" stopIfTrue="1" operator="containsText" text="WS">
      <formula>NOT(ISERROR(SEARCH("WS",I4)))</formula>
    </cfRule>
  </conditionalFormatting>
  <conditionalFormatting sqref="I4">
    <cfRule type="cellIs" dxfId="405" priority="406" stopIfTrue="1" operator="equal">
      <formula>"WS"</formula>
    </cfRule>
  </conditionalFormatting>
  <conditionalFormatting sqref="I4">
    <cfRule type="containsText" dxfId="404" priority="405" stopIfTrue="1" operator="containsText" text="WS">
      <formula>NOT(ISERROR(SEARCH("WS",I4)))</formula>
    </cfRule>
  </conditionalFormatting>
  <conditionalFormatting sqref="I4">
    <cfRule type="containsText" dxfId="403" priority="401" stopIfTrue="1" operator="containsText" text="Masterarbeit">
      <formula>NOT(ISERROR(SEARCH("Masterarbeit",I4)))</formula>
    </cfRule>
    <cfRule type="containsText" dxfId="402" priority="402" stopIfTrue="1" operator="containsText" text="Masterarbeit">
      <formula>NOT(ISERROR(SEARCH("Masterarbeit",I4)))</formula>
    </cfRule>
    <cfRule type="containsText" dxfId="401" priority="403" stopIfTrue="1" operator="containsText" text="Masterarbeit">
      <formula>NOT(ISERROR(SEARCH("Masterarbeit",I4)))</formula>
    </cfRule>
    <cfRule type="containsText" dxfId="400" priority="404" stopIfTrue="1" operator="containsText" text="P 13">
      <formula>NOT(ISERROR(SEARCH("P 13",I4)))</formula>
    </cfRule>
  </conditionalFormatting>
  <conditionalFormatting sqref="I4">
    <cfRule type="containsText" dxfId="399" priority="400" stopIfTrue="1" operator="containsText" text="P 13/9">
      <formula>NOT(ISERROR(SEARCH("P 13/9",I4)))</formula>
    </cfRule>
  </conditionalFormatting>
  <conditionalFormatting sqref="L4">
    <cfRule type="containsText" dxfId="398" priority="399" stopIfTrue="1" operator="containsText" text="WS">
      <formula>NOT(ISERROR(SEARCH("WS",L4)))</formula>
    </cfRule>
  </conditionalFormatting>
  <conditionalFormatting sqref="L4">
    <cfRule type="containsText" dxfId="397" priority="397" stopIfTrue="1" operator="containsText" text="WS">
      <formula>NOT(ISERROR(SEARCH("WS",L4)))</formula>
    </cfRule>
    <cfRule type="containsText" dxfId="396" priority="398" stopIfTrue="1" operator="containsText" text="WS">
      <formula>NOT(ISERROR(SEARCH("WS",L4)))</formula>
    </cfRule>
  </conditionalFormatting>
  <conditionalFormatting sqref="L4">
    <cfRule type="cellIs" dxfId="395" priority="396" stopIfTrue="1" operator="equal">
      <formula>"WS"</formula>
    </cfRule>
  </conditionalFormatting>
  <conditionalFormatting sqref="L4">
    <cfRule type="containsText" dxfId="394" priority="395" stopIfTrue="1" operator="containsText" text="WS">
      <formula>NOT(ISERROR(SEARCH("WS",L4)))</formula>
    </cfRule>
  </conditionalFormatting>
  <conditionalFormatting sqref="L4">
    <cfRule type="containsText" dxfId="393" priority="391" stopIfTrue="1" operator="containsText" text="Masterarbeit">
      <formula>NOT(ISERROR(SEARCH("Masterarbeit",L4)))</formula>
    </cfRule>
    <cfRule type="containsText" dxfId="392" priority="392" stopIfTrue="1" operator="containsText" text="Masterarbeit">
      <formula>NOT(ISERROR(SEARCH("Masterarbeit",L4)))</formula>
    </cfRule>
    <cfRule type="containsText" dxfId="391" priority="393" stopIfTrue="1" operator="containsText" text="Masterarbeit">
      <formula>NOT(ISERROR(SEARCH("Masterarbeit",L4)))</formula>
    </cfRule>
    <cfRule type="containsText" dxfId="390" priority="394" stopIfTrue="1" operator="containsText" text="P 13">
      <formula>NOT(ISERROR(SEARCH("P 13",L4)))</formula>
    </cfRule>
  </conditionalFormatting>
  <conditionalFormatting sqref="L4">
    <cfRule type="containsText" dxfId="389" priority="390" stopIfTrue="1" operator="containsText" text="P 13/9">
      <formula>NOT(ISERROR(SEARCH("P 13/9",L4)))</formula>
    </cfRule>
  </conditionalFormatting>
  <conditionalFormatting sqref="O4">
    <cfRule type="containsText" dxfId="388" priority="389" stopIfTrue="1" operator="containsText" text="WS">
      <formula>NOT(ISERROR(SEARCH("WS",O4)))</formula>
    </cfRule>
  </conditionalFormatting>
  <conditionalFormatting sqref="O4">
    <cfRule type="containsText" dxfId="387" priority="387" stopIfTrue="1" operator="containsText" text="WS">
      <formula>NOT(ISERROR(SEARCH("WS",O4)))</formula>
    </cfRule>
    <cfRule type="containsText" dxfId="386" priority="388" stopIfTrue="1" operator="containsText" text="WS">
      <formula>NOT(ISERROR(SEARCH("WS",O4)))</formula>
    </cfRule>
  </conditionalFormatting>
  <conditionalFormatting sqref="O4">
    <cfRule type="cellIs" dxfId="385" priority="386" stopIfTrue="1" operator="equal">
      <formula>"WS"</formula>
    </cfRule>
  </conditionalFormatting>
  <conditionalFormatting sqref="O4">
    <cfRule type="containsText" dxfId="384" priority="385" stopIfTrue="1" operator="containsText" text="WS">
      <formula>NOT(ISERROR(SEARCH("WS",O4)))</formula>
    </cfRule>
  </conditionalFormatting>
  <conditionalFormatting sqref="O4">
    <cfRule type="containsText" dxfId="383" priority="381" stopIfTrue="1" operator="containsText" text="Masterarbeit">
      <formula>NOT(ISERROR(SEARCH("Masterarbeit",O4)))</formula>
    </cfRule>
    <cfRule type="containsText" dxfId="382" priority="382" stopIfTrue="1" operator="containsText" text="Masterarbeit">
      <formula>NOT(ISERROR(SEARCH("Masterarbeit",O4)))</formula>
    </cfRule>
    <cfRule type="containsText" dxfId="381" priority="383" stopIfTrue="1" operator="containsText" text="Masterarbeit">
      <formula>NOT(ISERROR(SEARCH("Masterarbeit",O4)))</formula>
    </cfRule>
    <cfRule type="containsText" dxfId="380" priority="384" stopIfTrue="1" operator="containsText" text="P 13">
      <formula>NOT(ISERROR(SEARCH("P 13",O4)))</formula>
    </cfRule>
  </conditionalFormatting>
  <conditionalFormatting sqref="O4">
    <cfRule type="containsText" dxfId="379" priority="380" stopIfTrue="1" operator="containsText" text="P 13/9">
      <formula>NOT(ISERROR(SEARCH("P 13/9",O4)))</formula>
    </cfRule>
  </conditionalFormatting>
  <conditionalFormatting sqref="H63">
    <cfRule type="containsText" dxfId="378" priority="379" stopIfTrue="1" operator="containsText" text="WS">
      <formula>NOT(ISERROR(SEARCH("WS",H63)))</formula>
    </cfRule>
  </conditionalFormatting>
  <conditionalFormatting sqref="H63">
    <cfRule type="containsText" dxfId="377" priority="377" stopIfTrue="1" operator="containsText" text="WS">
      <formula>NOT(ISERROR(SEARCH("WS",H63)))</formula>
    </cfRule>
    <cfRule type="containsText" dxfId="376" priority="378" stopIfTrue="1" operator="containsText" text="WS">
      <formula>NOT(ISERROR(SEARCH("WS",H63)))</formula>
    </cfRule>
  </conditionalFormatting>
  <conditionalFormatting sqref="H63">
    <cfRule type="cellIs" dxfId="375" priority="376" stopIfTrue="1" operator="equal">
      <formula>"WS"</formula>
    </cfRule>
  </conditionalFormatting>
  <conditionalFormatting sqref="H63">
    <cfRule type="containsText" dxfId="374" priority="375" stopIfTrue="1" operator="containsText" text="WS">
      <formula>NOT(ISERROR(SEARCH("WS",H63)))</formula>
    </cfRule>
  </conditionalFormatting>
  <conditionalFormatting sqref="H63">
    <cfRule type="containsText" dxfId="373" priority="371" stopIfTrue="1" operator="containsText" text="Masterarbeit">
      <formula>NOT(ISERROR(SEARCH("Masterarbeit",H63)))</formula>
    </cfRule>
    <cfRule type="containsText" dxfId="372" priority="372" stopIfTrue="1" operator="containsText" text="Masterarbeit">
      <formula>NOT(ISERROR(SEARCH("Masterarbeit",H63)))</formula>
    </cfRule>
    <cfRule type="containsText" dxfId="371" priority="373" stopIfTrue="1" operator="containsText" text="Masterarbeit">
      <formula>NOT(ISERROR(SEARCH("Masterarbeit",H63)))</formula>
    </cfRule>
    <cfRule type="containsText" dxfId="370" priority="374" stopIfTrue="1" operator="containsText" text="P 13">
      <formula>NOT(ISERROR(SEARCH("P 13",H63)))</formula>
    </cfRule>
  </conditionalFormatting>
  <conditionalFormatting sqref="C53">
    <cfRule type="containsText" dxfId="369" priority="370" stopIfTrue="1" operator="containsText" text="WS">
      <formula>NOT(ISERROR(SEARCH("WS",C53)))</formula>
    </cfRule>
  </conditionalFormatting>
  <conditionalFormatting sqref="C53">
    <cfRule type="containsText" dxfId="368" priority="368" stopIfTrue="1" operator="containsText" text="WS">
      <formula>NOT(ISERROR(SEARCH("WS",C53)))</formula>
    </cfRule>
    <cfRule type="containsText" dxfId="367" priority="369" stopIfTrue="1" operator="containsText" text="WS">
      <formula>NOT(ISERROR(SEARCH("WS",C53)))</formula>
    </cfRule>
  </conditionalFormatting>
  <conditionalFormatting sqref="C53">
    <cfRule type="cellIs" dxfId="366" priority="367" stopIfTrue="1" operator="equal">
      <formula>"WS"</formula>
    </cfRule>
  </conditionalFormatting>
  <conditionalFormatting sqref="C53">
    <cfRule type="containsText" dxfId="365" priority="366" stopIfTrue="1" operator="containsText" text="WS">
      <formula>NOT(ISERROR(SEARCH("WS",C53)))</formula>
    </cfRule>
  </conditionalFormatting>
  <conditionalFormatting sqref="C53">
    <cfRule type="containsText" dxfId="364" priority="362" stopIfTrue="1" operator="containsText" text="Masterarbeit">
      <formula>NOT(ISERROR(SEARCH("Masterarbeit",C53)))</formula>
    </cfRule>
    <cfRule type="containsText" dxfId="363" priority="363" stopIfTrue="1" operator="containsText" text="Masterarbeit">
      <formula>NOT(ISERROR(SEARCH("Masterarbeit",C53)))</formula>
    </cfRule>
    <cfRule type="containsText" dxfId="362" priority="364" stopIfTrue="1" operator="containsText" text="Masterarbeit">
      <formula>NOT(ISERROR(SEARCH("Masterarbeit",C53)))</formula>
    </cfRule>
    <cfRule type="containsText" dxfId="361" priority="365" stopIfTrue="1" operator="containsText" text="P 13">
      <formula>NOT(ISERROR(SEARCH("P 13",C53)))</formula>
    </cfRule>
  </conditionalFormatting>
  <conditionalFormatting sqref="B57:C57">
    <cfRule type="containsText" dxfId="360" priority="361" stopIfTrue="1" operator="containsText" text="WS">
      <formula>NOT(ISERROR(SEARCH("WS",B57)))</formula>
    </cfRule>
  </conditionalFormatting>
  <conditionalFormatting sqref="B57:C57">
    <cfRule type="containsText" dxfId="359" priority="359" stopIfTrue="1" operator="containsText" text="WS">
      <formula>NOT(ISERROR(SEARCH("WS",B57)))</formula>
    </cfRule>
    <cfRule type="containsText" dxfId="358" priority="360" stopIfTrue="1" operator="containsText" text="WS">
      <formula>NOT(ISERROR(SEARCH("WS",B57)))</formula>
    </cfRule>
  </conditionalFormatting>
  <conditionalFormatting sqref="B57:C57">
    <cfRule type="cellIs" dxfId="357" priority="358" stopIfTrue="1" operator="equal">
      <formula>"WS"</formula>
    </cfRule>
  </conditionalFormatting>
  <conditionalFormatting sqref="B57:C57">
    <cfRule type="containsText" dxfId="356" priority="357" stopIfTrue="1" operator="containsText" text="WS">
      <formula>NOT(ISERROR(SEARCH("WS",B57)))</formula>
    </cfRule>
  </conditionalFormatting>
  <conditionalFormatting sqref="B57:C57">
    <cfRule type="containsText" dxfId="355" priority="353" stopIfTrue="1" operator="containsText" text="Masterarbeit">
      <formula>NOT(ISERROR(SEARCH("Masterarbeit",B57)))</formula>
    </cfRule>
    <cfRule type="containsText" dxfId="354" priority="354" stopIfTrue="1" operator="containsText" text="Masterarbeit">
      <formula>NOT(ISERROR(SEARCH("Masterarbeit",B57)))</formula>
    </cfRule>
    <cfRule type="containsText" dxfId="353" priority="355" stopIfTrue="1" operator="containsText" text="Masterarbeit">
      <formula>NOT(ISERROR(SEARCH("Masterarbeit",B57)))</formula>
    </cfRule>
    <cfRule type="containsText" dxfId="352" priority="356" stopIfTrue="1" operator="containsText" text="P 13">
      <formula>NOT(ISERROR(SEARCH("P 13",B57)))</formula>
    </cfRule>
  </conditionalFormatting>
  <conditionalFormatting sqref="C58">
    <cfRule type="containsText" dxfId="351" priority="344" stopIfTrue="1" operator="containsText" text="Masterarbeit">
      <formula>NOT(ISERROR(SEARCH("Masterarbeit",C58)))</formula>
    </cfRule>
    <cfRule type="containsText" dxfId="350" priority="345" stopIfTrue="1" operator="containsText" text="Masterarbeit">
      <formula>NOT(ISERROR(SEARCH("Masterarbeit",C58)))</formula>
    </cfRule>
    <cfRule type="containsText" dxfId="349" priority="346" stopIfTrue="1" operator="containsText" text="Masterarbeit">
      <formula>NOT(ISERROR(SEARCH("Masterarbeit",C58)))</formula>
    </cfRule>
    <cfRule type="containsText" dxfId="348" priority="347" stopIfTrue="1" operator="containsText" text="P 13">
      <formula>NOT(ISERROR(SEARCH("P 13",C58)))</formula>
    </cfRule>
  </conditionalFormatting>
  <conditionalFormatting sqref="C58">
    <cfRule type="containsText" dxfId="347" priority="352" stopIfTrue="1" operator="containsText" text="WS">
      <formula>NOT(ISERROR(SEARCH("WS",C58)))</formula>
    </cfRule>
  </conditionalFormatting>
  <conditionalFormatting sqref="C58">
    <cfRule type="containsText" dxfId="346" priority="350" stopIfTrue="1" operator="containsText" text="WS">
      <formula>NOT(ISERROR(SEARCH("WS",C58)))</formula>
    </cfRule>
    <cfRule type="containsText" dxfId="345" priority="351" stopIfTrue="1" operator="containsText" text="WS">
      <formula>NOT(ISERROR(SEARCH("WS",C58)))</formula>
    </cfRule>
  </conditionalFormatting>
  <conditionalFormatting sqref="C58">
    <cfRule type="cellIs" dxfId="344" priority="349" stopIfTrue="1" operator="equal">
      <formula>"WS"</formula>
    </cfRule>
  </conditionalFormatting>
  <conditionalFormatting sqref="C58">
    <cfRule type="containsText" dxfId="343" priority="348" stopIfTrue="1" operator="containsText" text="WS">
      <formula>NOT(ISERROR(SEARCH("WS",C58)))</formula>
    </cfRule>
  </conditionalFormatting>
  <conditionalFormatting sqref="C60">
    <cfRule type="containsText" dxfId="342" priority="335" stopIfTrue="1" operator="containsText" text="Masterarbeit">
      <formula>NOT(ISERROR(SEARCH("Masterarbeit",C60)))</formula>
    </cfRule>
    <cfRule type="containsText" dxfId="341" priority="336" stopIfTrue="1" operator="containsText" text="Masterarbeit">
      <formula>NOT(ISERROR(SEARCH("Masterarbeit",C60)))</formula>
    </cfRule>
    <cfRule type="containsText" dxfId="340" priority="337" stopIfTrue="1" operator="containsText" text="Masterarbeit">
      <formula>NOT(ISERROR(SEARCH("Masterarbeit",C60)))</formula>
    </cfRule>
    <cfRule type="containsText" dxfId="339" priority="338" stopIfTrue="1" operator="containsText" text="P 13">
      <formula>NOT(ISERROR(SEARCH("P 13",C60)))</formula>
    </cfRule>
  </conditionalFormatting>
  <conditionalFormatting sqref="C60">
    <cfRule type="containsText" dxfId="338" priority="343" stopIfTrue="1" operator="containsText" text="WS">
      <formula>NOT(ISERROR(SEARCH("WS",C60)))</formula>
    </cfRule>
  </conditionalFormatting>
  <conditionalFormatting sqref="C60">
    <cfRule type="containsText" dxfId="337" priority="341" stopIfTrue="1" operator="containsText" text="WS">
      <formula>NOT(ISERROR(SEARCH("WS",C60)))</formula>
    </cfRule>
    <cfRule type="containsText" dxfId="336" priority="342" stopIfTrue="1" operator="containsText" text="WS">
      <formula>NOT(ISERROR(SEARCH("WS",C60)))</formula>
    </cfRule>
  </conditionalFormatting>
  <conditionalFormatting sqref="C60">
    <cfRule type="cellIs" dxfId="335" priority="340" stopIfTrue="1" operator="equal">
      <formula>"WS"</formula>
    </cfRule>
  </conditionalFormatting>
  <conditionalFormatting sqref="C60">
    <cfRule type="containsText" dxfId="334" priority="339" stopIfTrue="1" operator="containsText" text="WS">
      <formula>NOT(ISERROR(SEARCH("WS",C60)))</formula>
    </cfRule>
  </conditionalFormatting>
  <conditionalFormatting sqref="C63">
    <cfRule type="containsText" dxfId="333" priority="334" stopIfTrue="1" operator="containsText" text="WS">
      <formula>NOT(ISERROR(SEARCH("WS",C63)))</formula>
    </cfRule>
  </conditionalFormatting>
  <conditionalFormatting sqref="C63">
    <cfRule type="containsText" dxfId="332" priority="332" stopIfTrue="1" operator="containsText" text="WS">
      <formula>NOT(ISERROR(SEARCH("WS",C63)))</formula>
    </cfRule>
    <cfRule type="containsText" dxfId="331" priority="333" stopIfTrue="1" operator="containsText" text="WS">
      <formula>NOT(ISERROR(SEARCH("WS",C63)))</formula>
    </cfRule>
  </conditionalFormatting>
  <conditionalFormatting sqref="C63">
    <cfRule type="cellIs" dxfId="330" priority="331" stopIfTrue="1" operator="equal">
      <formula>"WS"</formula>
    </cfRule>
  </conditionalFormatting>
  <conditionalFormatting sqref="C63">
    <cfRule type="containsText" dxfId="329" priority="330" stopIfTrue="1" operator="containsText" text="WS">
      <formula>NOT(ISERROR(SEARCH("WS",C63)))</formula>
    </cfRule>
  </conditionalFormatting>
  <conditionalFormatting sqref="C63">
    <cfRule type="containsText" dxfId="328" priority="326" stopIfTrue="1" operator="containsText" text="Masterarbeit">
      <formula>NOT(ISERROR(SEARCH("Masterarbeit",C63)))</formula>
    </cfRule>
    <cfRule type="containsText" dxfId="327" priority="327" stopIfTrue="1" operator="containsText" text="Masterarbeit">
      <formula>NOT(ISERROR(SEARCH("Masterarbeit",C63)))</formula>
    </cfRule>
    <cfRule type="containsText" dxfId="326" priority="328" stopIfTrue="1" operator="containsText" text="Masterarbeit">
      <formula>NOT(ISERROR(SEARCH("Masterarbeit",C63)))</formula>
    </cfRule>
    <cfRule type="containsText" dxfId="325" priority="329" stopIfTrue="1" operator="containsText" text="P 13">
      <formula>NOT(ISERROR(SEARCH("P 13",C63)))</formula>
    </cfRule>
  </conditionalFormatting>
  <conditionalFormatting sqref="C63">
    <cfRule type="containsText" dxfId="324" priority="325" stopIfTrue="1" operator="containsText" text="WS">
      <formula>NOT(ISERROR(SEARCH("WS",C63)))</formula>
    </cfRule>
  </conditionalFormatting>
  <conditionalFormatting sqref="C63">
    <cfRule type="containsText" dxfId="323" priority="323" stopIfTrue="1" operator="containsText" text="WS">
      <formula>NOT(ISERROR(SEARCH("WS",C63)))</formula>
    </cfRule>
    <cfRule type="containsText" dxfId="322" priority="324" stopIfTrue="1" operator="containsText" text="WS">
      <formula>NOT(ISERROR(SEARCH("WS",C63)))</formula>
    </cfRule>
  </conditionalFormatting>
  <conditionalFormatting sqref="C63">
    <cfRule type="cellIs" dxfId="321" priority="322" stopIfTrue="1" operator="equal">
      <formula>"WS"</formula>
    </cfRule>
  </conditionalFormatting>
  <conditionalFormatting sqref="C63">
    <cfRule type="containsText" dxfId="320" priority="321" stopIfTrue="1" operator="containsText" text="WS">
      <formula>NOT(ISERROR(SEARCH("WS",C63)))</formula>
    </cfRule>
  </conditionalFormatting>
  <conditionalFormatting sqref="C63">
    <cfRule type="containsText" dxfId="319" priority="317" stopIfTrue="1" operator="containsText" text="Masterarbeit">
      <formula>NOT(ISERROR(SEARCH("Masterarbeit",C63)))</formula>
    </cfRule>
    <cfRule type="containsText" dxfId="318" priority="318" stopIfTrue="1" operator="containsText" text="Masterarbeit">
      <formula>NOT(ISERROR(SEARCH("Masterarbeit",C63)))</formula>
    </cfRule>
    <cfRule type="containsText" dxfId="317" priority="319" stopIfTrue="1" operator="containsText" text="Masterarbeit">
      <formula>NOT(ISERROR(SEARCH("Masterarbeit",C63)))</formula>
    </cfRule>
    <cfRule type="containsText" dxfId="316" priority="320" stopIfTrue="1" operator="containsText" text="P 13">
      <formula>NOT(ISERROR(SEARCH("P 13",C63)))</formula>
    </cfRule>
  </conditionalFormatting>
  <conditionalFormatting sqref="B64">
    <cfRule type="containsText" dxfId="315" priority="316" stopIfTrue="1" operator="containsText" text="WS">
      <formula>NOT(ISERROR(SEARCH("WS",B64)))</formula>
    </cfRule>
  </conditionalFormatting>
  <conditionalFormatting sqref="B64">
    <cfRule type="containsText" dxfId="314" priority="314" stopIfTrue="1" operator="containsText" text="WS">
      <formula>NOT(ISERROR(SEARCH("WS",B64)))</formula>
    </cfRule>
    <cfRule type="containsText" dxfId="313" priority="315" stopIfTrue="1" operator="containsText" text="WS">
      <formula>NOT(ISERROR(SEARCH("WS",B64)))</formula>
    </cfRule>
  </conditionalFormatting>
  <conditionalFormatting sqref="B64">
    <cfRule type="cellIs" dxfId="312" priority="313" stopIfTrue="1" operator="equal">
      <formula>"WS"</formula>
    </cfRule>
  </conditionalFormatting>
  <conditionalFormatting sqref="B64">
    <cfRule type="containsText" dxfId="311" priority="312" stopIfTrue="1" operator="containsText" text="WS">
      <formula>NOT(ISERROR(SEARCH("WS",B64)))</formula>
    </cfRule>
  </conditionalFormatting>
  <conditionalFormatting sqref="B64">
    <cfRule type="containsText" dxfId="310" priority="308" stopIfTrue="1" operator="containsText" text="Masterarbeit">
      <formula>NOT(ISERROR(SEARCH("Masterarbeit",B64)))</formula>
    </cfRule>
    <cfRule type="containsText" dxfId="309" priority="309" stopIfTrue="1" operator="containsText" text="Masterarbeit">
      <formula>NOT(ISERROR(SEARCH("Masterarbeit",B64)))</formula>
    </cfRule>
    <cfRule type="containsText" dxfId="308" priority="310" stopIfTrue="1" operator="containsText" text="Masterarbeit">
      <formula>NOT(ISERROR(SEARCH("Masterarbeit",B64)))</formula>
    </cfRule>
    <cfRule type="containsText" dxfId="307" priority="311" stopIfTrue="1" operator="containsText" text="P 13">
      <formula>NOT(ISERROR(SEARCH("P 13",B64)))</formula>
    </cfRule>
  </conditionalFormatting>
  <conditionalFormatting sqref="B64">
    <cfRule type="containsText" dxfId="306" priority="307" stopIfTrue="1" operator="containsText" text="P 13/9">
      <formula>NOT(ISERROR(SEARCH("P 13/9",B64)))</formula>
    </cfRule>
  </conditionalFormatting>
  <conditionalFormatting sqref="D51">
    <cfRule type="containsText" dxfId="305" priority="306" stopIfTrue="1" operator="containsText" text="WS">
      <formula>NOT(ISERROR(SEARCH("WS",D51)))</formula>
    </cfRule>
  </conditionalFormatting>
  <conditionalFormatting sqref="D51">
    <cfRule type="containsText" dxfId="304" priority="304" stopIfTrue="1" operator="containsText" text="WS">
      <formula>NOT(ISERROR(SEARCH("WS",D51)))</formula>
    </cfRule>
    <cfRule type="containsText" dxfId="303" priority="305" stopIfTrue="1" operator="containsText" text="WS">
      <formula>NOT(ISERROR(SEARCH("WS",D51)))</formula>
    </cfRule>
  </conditionalFormatting>
  <conditionalFormatting sqref="D51">
    <cfRule type="cellIs" dxfId="302" priority="303" stopIfTrue="1" operator="equal">
      <formula>"WS"</formula>
    </cfRule>
  </conditionalFormatting>
  <conditionalFormatting sqref="D51">
    <cfRule type="containsText" dxfId="301" priority="302" stopIfTrue="1" operator="containsText" text="WS">
      <formula>NOT(ISERROR(SEARCH("WS",D51)))</formula>
    </cfRule>
  </conditionalFormatting>
  <conditionalFormatting sqref="D51">
    <cfRule type="containsText" dxfId="300" priority="298" stopIfTrue="1" operator="containsText" text="Masterarbeit">
      <formula>NOT(ISERROR(SEARCH("Masterarbeit",D51)))</formula>
    </cfRule>
    <cfRule type="containsText" dxfId="299" priority="299" stopIfTrue="1" operator="containsText" text="Masterarbeit">
      <formula>NOT(ISERROR(SEARCH("Masterarbeit",D51)))</formula>
    </cfRule>
    <cfRule type="containsText" dxfId="298" priority="300" stopIfTrue="1" operator="containsText" text="Masterarbeit">
      <formula>NOT(ISERROR(SEARCH("Masterarbeit",D51)))</formula>
    </cfRule>
    <cfRule type="containsText" dxfId="297" priority="301" stopIfTrue="1" operator="containsText" text="P 13">
      <formula>NOT(ISERROR(SEARCH("P 13",D51)))</formula>
    </cfRule>
  </conditionalFormatting>
  <conditionalFormatting sqref="D51">
    <cfRule type="containsText" dxfId="296" priority="297" stopIfTrue="1" operator="containsText" text="P 13/9">
      <formula>NOT(ISERROR(SEARCH("P 13/9",D51)))</formula>
    </cfRule>
  </conditionalFormatting>
  <conditionalFormatting sqref="C66">
    <cfRule type="containsText" dxfId="295" priority="296" stopIfTrue="1" operator="containsText" text="WS">
      <formula>NOT(ISERROR(SEARCH("WS",C66)))</formula>
    </cfRule>
  </conditionalFormatting>
  <conditionalFormatting sqref="C66">
    <cfRule type="containsText" dxfId="294" priority="294" stopIfTrue="1" operator="containsText" text="WS">
      <formula>NOT(ISERROR(SEARCH("WS",C66)))</formula>
    </cfRule>
    <cfRule type="containsText" dxfId="293" priority="295" stopIfTrue="1" operator="containsText" text="WS">
      <formula>NOT(ISERROR(SEARCH("WS",C66)))</formula>
    </cfRule>
  </conditionalFormatting>
  <conditionalFormatting sqref="C66">
    <cfRule type="cellIs" dxfId="292" priority="293" stopIfTrue="1" operator="equal">
      <formula>"WS"</formula>
    </cfRule>
  </conditionalFormatting>
  <conditionalFormatting sqref="C66">
    <cfRule type="containsText" dxfId="291" priority="292" stopIfTrue="1" operator="containsText" text="WS">
      <formula>NOT(ISERROR(SEARCH("WS",C66)))</formula>
    </cfRule>
  </conditionalFormatting>
  <conditionalFormatting sqref="C66">
    <cfRule type="containsText" dxfId="290" priority="288" stopIfTrue="1" operator="containsText" text="Masterarbeit">
      <formula>NOT(ISERROR(SEARCH("Masterarbeit",C66)))</formula>
    </cfRule>
    <cfRule type="containsText" dxfId="289" priority="289" stopIfTrue="1" operator="containsText" text="Masterarbeit">
      <formula>NOT(ISERROR(SEARCH("Masterarbeit",C66)))</formula>
    </cfRule>
    <cfRule type="containsText" dxfId="288" priority="290" stopIfTrue="1" operator="containsText" text="Masterarbeit">
      <formula>NOT(ISERROR(SEARCH("Masterarbeit",C66)))</formula>
    </cfRule>
    <cfRule type="containsText" dxfId="287" priority="291" stopIfTrue="1" operator="containsText" text="P 13">
      <formula>NOT(ISERROR(SEARCH("P 13",C66)))</formula>
    </cfRule>
  </conditionalFormatting>
  <conditionalFormatting sqref="C66">
    <cfRule type="containsText" dxfId="286" priority="279" stopIfTrue="1" operator="containsText" text="Masterarbeit">
      <formula>NOT(ISERROR(SEARCH("Masterarbeit",C66)))</formula>
    </cfRule>
    <cfRule type="containsText" dxfId="285" priority="280" stopIfTrue="1" operator="containsText" text="Masterarbeit">
      <formula>NOT(ISERROR(SEARCH("Masterarbeit",C66)))</formula>
    </cfRule>
    <cfRule type="containsText" dxfId="284" priority="281" stopIfTrue="1" operator="containsText" text="Masterarbeit">
      <formula>NOT(ISERROR(SEARCH("Masterarbeit",C66)))</formula>
    </cfRule>
    <cfRule type="containsText" dxfId="283" priority="282" stopIfTrue="1" operator="containsText" text="P 13">
      <formula>NOT(ISERROR(SEARCH("P 13",C66)))</formula>
    </cfRule>
  </conditionalFormatting>
  <conditionalFormatting sqref="C66">
    <cfRule type="containsText" dxfId="282" priority="287" stopIfTrue="1" operator="containsText" text="WS">
      <formula>NOT(ISERROR(SEARCH("WS",C66)))</formula>
    </cfRule>
  </conditionalFormatting>
  <conditionalFormatting sqref="C66">
    <cfRule type="containsText" dxfId="281" priority="285" stopIfTrue="1" operator="containsText" text="WS">
      <formula>NOT(ISERROR(SEARCH("WS",C66)))</formula>
    </cfRule>
    <cfRule type="containsText" dxfId="280" priority="286" stopIfTrue="1" operator="containsText" text="WS">
      <formula>NOT(ISERROR(SEARCH("WS",C66)))</formula>
    </cfRule>
  </conditionalFormatting>
  <conditionalFormatting sqref="C66">
    <cfRule type="cellIs" dxfId="279" priority="284" stopIfTrue="1" operator="equal">
      <formula>"WS"</formula>
    </cfRule>
  </conditionalFormatting>
  <conditionalFormatting sqref="C66">
    <cfRule type="containsText" dxfId="278" priority="283" stopIfTrue="1" operator="containsText" text="WS">
      <formula>NOT(ISERROR(SEARCH("WS",C66)))</formula>
    </cfRule>
  </conditionalFormatting>
  <conditionalFormatting sqref="H57">
    <cfRule type="containsText" dxfId="277" priority="278" stopIfTrue="1" operator="containsText" text="WS">
      <formula>NOT(ISERROR(SEARCH("WS",H57)))</formula>
    </cfRule>
  </conditionalFormatting>
  <conditionalFormatting sqref="H57">
    <cfRule type="containsText" dxfId="276" priority="276" stopIfTrue="1" operator="containsText" text="WS">
      <formula>NOT(ISERROR(SEARCH("WS",H57)))</formula>
    </cfRule>
    <cfRule type="containsText" dxfId="275" priority="277" stopIfTrue="1" operator="containsText" text="WS">
      <formula>NOT(ISERROR(SEARCH("WS",H57)))</formula>
    </cfRule>
  </conditionalFormatting>
  <conditionalFormatting sqref="H57">
    <cfRule type="cellIs" dxfId="274" priority="275" stopIfTrue="1" operator="equal">
      <formula>"WS"</formula>
    </cfRule>
  </conditionalFormatting>
  <conditionalFormatting sqref="H57">
    <cfRule type="containsText" dxfId="273" priority="274" stopIfTrue="1" operator="containsText" text="WS">
      <formula>NOT(ISERROR(SEARCH("WS",H57)))</formula>
    </cfRule>
  </conditionalFormatting>
  <conditionalFormatting sqref="H57">
    <cfRule type="containsText" dxfId="272" priority="270" stopIfTrue="1" operator="containsText" text="Masterarbeit">
      <formula>NOT(ISERROR(SEARCH("Masterarbeit",H57)))</formula>
    </cfRule>
    <cfRule type="containsText" dxfId="271" priority="271" stopIfTrue="1" operator="containsText" text="Masterarbeit">
      <formula>NOT(ISERROR(SEARCH("Masterarbeit",H57)))</formula>
    </cfRule>
    <cfRule type="containsText" dxfId="270" priority="272" stopIfTrue="1" operator="containsText" text="Masterarbeit">
      <formula>NOT(ISERROR(SEARCH("Masterarbeit",H57)))</formula>
    </cfRule>
    <cfRule type="containsText" dxfId="269" priority="273" stopIfTrue="1" operator="containsText" text="P 13">
      <formula>NOT(ISERROR(SEARCH("P 13",H57)))</formula>
    </cfRule>
  </conditionalFormatting>
  <conditionalFormatting sqref="G57">
    <cfRule type="containsText" dxfId="268" priority="269" stopIfTrue="1" operator="containsText" text="WS">
      <formula>NOT(ISERROR(SEARCH("WS",G57)))</formula>
    </cfRule>
  </conditionalFormatting>
  <conditionalFormatting sqref="G57">
    <cfRule type="containsText" dxfId="267" priority="267" stopIfTrue="1" operator="containsText" text="WS">
      <formula>NOT(ISERROR(SEARCH("WS",G57)))</formula>
    </cfRule>
    <cfRule type="containsText" dxfId="266" priority="268" stopIfTrue="1" operator="containsText" text="WS">
      <formula>NOT(ISERROR(SEARCH("WS",G57)))</formula>
    </cfRule>
  </conditionalFormatting>
  <conditionalFormatting sqref="G57">
    <cfRule type="cellIs" dxfId="265" priority="266" stopIfTrue="1" operator="equal">
      <formula>"WS"</formula>
    </cfRule>
  </conditionalFormatting>
  <conditionalFormatting sqref="G57">
    <cfRule type="containsText" dxfId="264" priority="265" stopIfTrue="1" operator="containsText" text="WS">
      <formula>NOT(ISERROR(SEARCH("WS",G57)))</formula>
    </cfRule>
  </conditionalFormatting>
  <conditionalFormatting sqref="G57">
    <cfRule type="containsText" dxfId="263" priority="261" stopIfTrue="1" operator="containsText" text="Masterarbeit">
      <formula>NOT(ISERROR(SEARCH("Masterarbeit",G57)))</formula>
    </cfRule>
    <cfRule type="containsText" dxfId="262" priority="262" stopIfTrue="1" operator="containsText" text="Masterarbeit">
      <formula>NOT(ISERROR(SEARCH("Masterarbeit",G57)))</formula>
    </cfRule>
    <cfRule type="containsText" dxfId="261" priority="263" stopIfTrue="1" operator="containsText" text="Masterarbeit">
      <formula>NOT(ISERROR(SEARCH("Masterarbeit",G57)))</formula>
    </cfRule>
    <cfRule type="containsText" dxfId="260" priority="264" stopIfTrue="1" operator="containsText" text="P 13">
      <formula>NOT(ISERROR(SEARCH("P 13",G57)))</formula>
    </cfRule>
  </conditionalFormatting>
  <conditionalFormatting sqref="G58:H58">
    <cfRule type="containsText" dxfId="259" priority="260" stopIfTrue="1" operator="containsText" text="WS">
      <formula>NOT(ISERROR(SEARCH("WS",G58)))</formula>
    </cfRule>
  </conditionalFormatting>
  <conditionalFormatting sqref="G58:H58">
    <cfRule type="containsText" dxfId="258" priority="258" stopIfTrue="1" operator="containsText" text="WS">
      <formula>NOT(ISERROR(SEARCH("WS",G58)))</formula>
    </cfRule>
    <cfRule type="containsText" dxfId="257" priority="259" stopIfTrue="1" operator="containsText" text="WS">
      <formula>NOT(ISERROR(SEARCH("WS",G58)))</formula>
    </cfRule>
  </conditionalFormatting>
  <conditionalFormatting sqref="H61">
    <cfRule type="containsText" dxfId="256" priority="257" stopIfTrue="1" operator="containsText" text="WS">
      <formula>NOT(ISERROR(SEARCH("WS",H61)))</formula>
    </cfRule>
  </conditionalFormatting>
  <conditionalFormatting sqref="H61">
    <cfRule type="containsText" dxfId="255" priority="255" stopIfTrue="1" operator="containsText" text="WS">
      <formula>NOT(ISERROR(SEARCH("WS",H61)))</formula>
    </cfRule>
    <cfRule type="containsText" dxfId="254" priority="256" stopIfTrue="1" operator="containsText" text="WS">
      <formula>NOT(ISERROR(SEARCH("WS",H61)))</formula>
    </cfRule>
  </conditionalFormatting>
  <conditionalFormatting sqref="H61">
    <cfRule type="cellIs" dxfId="253" priority="254" stopIfTrue="1" operator="equal">
      <formula>"WS"</formula>
    </cfRule>
  </conditionalFormatting>
  <conditionalFormatting sqref="H61">
    <cfRule type="containsText" dxfId="252" priority="253" stopIfTrue="1" operator="containsText" text="WS">
      <formula>NOT(ISERROR(SEARCH("WS",H61)))</formula>
    </cfRule>
  </conditionalFormatting>
  <conditionalFormatting sqref="H61">
    <cfRule type="containsText" dxfId="251" priority="249" stopIfTrue="1" operator="containsText" text="Masterarbeit">
      <formula>NOT(ISERROR(SEARCH("Masterarbeit",H61)))</formula>
    </cfRule>
    <cfRule type="containsText" dxfId="250" priority="250" stopIfTrue="1" operator="containsText" text="Masterarbeit">
      <formula>NOT(ISERROR(SEARCH("Masterarbeit",H61)))</formula>
    </cfRule>
    <cfRule type="containsText" dxfId="249" priority="251" stopIfTrue="1" operator="containsText" text="Masterarbeit">
      <formula>NOT(ISERROR(SEARCH("Masterarbeit",H61)))</formula>
    </cfRule>
    <cfRule type="containsText" dxfId="248" priority="252" stopIfTrue="1" operator="containsText" text="P 13">
      <formula>NOT(ISERROR(SEARCH("P 13",H61)))</formula>
    </cfRule>
  </conditionalFormatting>
  <conditionalFormatting sqref="H61">
    <cfRule type="containsText" dxfId="247" priority="248" stopIfTrue="1" operator="containsText" text="P 13/9">
      <formula>NOT(ISERROR(SEARCH("P 13/9",H61)))</formula>
    </cfRule>
  </conditionalFormatting>
  <conditionalFormatting sqref="H64">
    <cfRule type="containsText" dxfId="246" priority="247" stopIfTrue="1" operator="containsText" text="WS">
      <formula>NOT(ISERROR(SEARCH("WS",H64)))</formula>
    </cfRule>
  </conditionalFormatting>
  <conditionalFormatting sqref="H64">
    <cfRule type="containsText" dxfId="245" priority="245" stopIfTrue="1" operator="containsText" text="WS">
      <formula>NOT(ISERROR(SEARCH("WS",H64)))</formula>
    </cfRule>
    <cfRule type="containsText" dxfId="244" priority="246" stopIfTrue="1" operator="containsText" text="WS">
      <formula>NOT(ISERROR(SEARCH("WS",H64)))</formula>
    </cfRule>
  </conditionalFormatting>
  <conditionalFormatting sqref="H64">
    <cfRule type="cellIs" dxfId="243" priority="244" stopIfTrue="1" operator="equal">
      <formula>"WS"</formula>
    </cfRule>
  </conditionalFormatting>
  <conditionalFormatting sqref="H64">
    <cfRule type="containsText" dxfId="242" priority="243" stopIfTrue="1" operator="containsText" text="WS">
      <formula>NOT(ISERROR(SEARCH("WS",H64)))</formula>
    </cfRule>
  </conditionalFormatting>
  <conditionalFormatting sqref="H64">
    <cfRule type="containsText" dxfId="241" priority="239" stopIfTrue="1" operator="containsText" text="Masterarbeit">
      <formula>NOT(ISERROR(SEARCH("Masterarbeit",H64)))</formula>
    </cfRule>
    <cfRule type="containsText" dxfId="240" priority="240" stopIfTrue="1" operator="containsText" text="Masterarbeit">
      <formula>NOT(ISERROR(SEARCH("Masterarbeit",H64)))</formula>
    </cfRule>
    <cfRule type="containsText" dxfId="239" priority="241" stopIfTrue="1" operator="containsText" text="Masterarbeit">
      <formula>NOT(ISERROR(SEARCH("Masterarbeit",H64)))</formula>
    </cfRule>
    <cfRule type="containsText" dxfId="238" priority="242" stopIfTrue="1" operator="containsText" text="P 13">
      <formula>NOT(ISERROR(SEARCH("P 13",H64)))</formula>
    </cfRule>
  </conditionalFormatting>
  <conditionalFormatting sqref="H64">
    <cfRule type="containsText" dxfId="237" priority="238" stopIfTrue="1" operator="containsText" text="WS">
      <formula>NOT(ISERROR(SEARCH("WS",H64)))</formula>
    </cfRule>
  </conditionalFormatting>
  <conditionalFormatting sqref="H64">
    <cfRule type="containsText" dxfId="236" priority="236" stopIfTrue="1" operator="containsText" text="WS">
      <formula>NOT(ISERROR(SEARCH("WS",H64)))</formula>
    </cfRule>
    <cfRule type="containsText" dxfId="235" priority="237" stopIfTrue="1" operator="containsText" text="WS">
      <formula>NOT(ISERROR(SEARCH("WS",H64)))</formula>
    </cfRule>
  </conditionalFormatting>
  <conditionalFormatting sqref="H64">
    <cfRule type="cellIs" dxfId="234" priority="235" stopIfTrue="1" operator="equal">
      <formula>"WS"</formula>
    </cfRule>
  </conditionalFormatting>
  <conditionalFormatting sqref="H64">
    <cfRule type="containsText" dxfId="233" priority="234" stopIfTrue="1" operator="containsText" text="WS">
      <formula>NOT(ISERROR(SEARCH("WS",H64)))</formula>
    </cfRule>
  </conditionalFormatting>
  <conditionalFormatting sqref="H64">
    <cfRule type="containsText" dxfId="232" priority="230" stopIfTrue="1" operator="containsText" text="Masterarbeit">
      <formula>NOT(ISERROR(SEARCH("Masterarbeit",H64)))</formula>
    </cfRule>
    <cfRule type="containsText" dxfId="231" priority="231" stopIfTrue="1" operator="containsText" text="Masterarbeit">
      <formula>NOT(ISERROR(SEARCH("Masterarbeit",H64)))</formula>
    </cfRule>
    <cfRule type="containsText" dxfId="230" priority="232" stopIfTrue="1" operator="containsText" text="Masterarbeit">
      <formula>NOT(ISERROR(SEARCH("Masterarbeit",H64)))</formula>
    </cfRule>
    <cfRule type="containsText" dxfId="229" priority="233" stopIfTrue="1" operator="containsText" text="P 13">
      <formula>NOT(ISERROR(SEARCH("P 13",H64)))</formula>
    </cfRule>
  </conditionalFormatting>
  <conditionalFormatting sqref="I64">
    <cfRule type="containsText" dxfId="228" priority="229" stopIfTrue="1" operator="containsText" text="WS">
      <formula>NOT(ISERROR(SEARCH("WS",I64)))</formula>
    </cfRule>
  </conditionalFormatting>
  <conditionalFormatting sqref="I64">
    <cfRule type="containsText" dxfId="227" priority="227" stopIfTrue="1" operator="containsText" text="WS">
      <formula>NOT(ISERROR(SEARCH("WS",I64)))</formula>
    </cfRule>
    <cfRule type="containsText" dxfId="226" priority="228" stopIfTrue="1" operator="containsText" text="WS">
      <formula>NOT(ISERROR(SEARCH("WS",I64)))</formula>
    </cfRule>
  </conditionalFormatting>
  <conditionalFormatting sqref="I64">
    <cfRule type="cellIs" dxfId="225" priority="226" stopIfTrue="1" operator="equal">
      <formula>"WS"</formula>
    </cfRule>
  </conditionalFormatting>
  <conditionalFormatting sqref="I64">
    <cfRule type="containsText" dxfId="224" priority="225" stopIfTrue="1" operator="containsText" text="WS">
      <formula>NOT(ISERROR(SEARCH("WS",I64)))</formula>
    </cfRule>
  </conditionalFormatting>
  <conditionalFormatting sqref="I64">
    <cfRule type="containsText" dxfId="223" priority="221" stopIfTrue="1" operator="containsText" text="Masterarbeit">
      <formula>NOT(ISERROR(SEARCH("Masterarbeit",I64)))</formula>
    </cfRule>
    <cfRule type="containsText" dxfId="222" priority="222" stopIfTrue="1" operator="containsText" text="Masterarbeit">
      <formula>NOT(ISERROR(SEARCH("Masterarbeit",I64)))</formula>
    </cfRule>
    <cfRule type="containsText" dxfId="221" priority="223" stopIfTrue="1" operator="containsText" text="Masterarbeit">
      <formula>NOT(ISERROR(SEARCH("Masterarbeit",I64)))</formula>
    </cfRule>
    <cfRule type="containsText" dxfId="220" priority="224" stopIfTrue="1" operator="containsText" text="P 13">
      <formula>NOT(ISERROR(SEARCH("P 13",I64)))</formula>
    </cfRule>
  </conditionalFormatting>
  <conditionalFormatting sqref="I64">
    <cfRule type="containsText" dxfId="219" priority="220" stopIfTrue="1" operator="containsText" text="P 13/9">
      <formula>NOT(ISERROR(SEARCH("P 13/9",I64)))</formula>
    </cfRule>
  </conditionalFormatting>
  <conditionalFormatting sqref="L51">
    <cfRule type="containsText" dxfId="218" priority="219" stopIfTrue="1" operator="containsText" text="WS">
      <formula>NOT(ISERROR(SEARCH("WS",L51)))</formula>
    </cfRule>
  </conditionalFormatting>
  <conditionalFormatting sqref="L51">
    <cfRule type="containsText" dxfId="217" priority="217" stopIfTrue="1" operator="containsText" text="WS">
      <formula>NOT(ISERROR(SEARCH("WS",L51)))</formula>
    </cfRule>
    <cfRule type="containsText" dxfId="216" priority="218" stopIfTrue="1" operator="containsText" text="WS">
      <formula>NOT(ISERROR(SEARCH("WS",L51)))</formula>
    </cfRule>
  </conditionalFormatting>
  <conditionalFormatting sqref="L51">
    <cfRule type="cellIs" dxfId="215" priority="216" stopIfTrue="1" operator="equal">
      <formula>"WS"</formula>
    </cfRule>
  </conditionalFormatting>
  <conditionalFormatting sqref="L51">
    <cfRule type="containsText" dxfId="214" priority="215" stopIfTrue="1" operator="containsText" text="WS">
      <formula>NOT(ISERROR(SEARCH("WS",L51)))</formula>
    </cfRule>
  </conditionalFormatting>
  <conditionalFormatting sqref="L51">
    <cfRule type="containsText" dxfId="213" priority="211" stopIfTrue="1" operator="containsText" text="Masterarbeit">
      <formula>NOT(ISERROR(SEARCH("Masterarbeit",L51)))</formula>
    </cfRule>
    <cfRule type="containsText" dxfId="212" priority="212" stopIfTrue="1" operator="containsText" text="Masterarbeit">
      <formula>NOT(ISERROR(SEARCH("Masterarbeit",L51)))</formula>
    </cfRule>
    <cfRule type="containsText" dxfId="211" priority="213" stopIfTrue="1" operator="containsText" text="Masterarbeit">
      <formula>NOT(ISERROR(SEARCH("Masterarbeit",L51)))</formula>
    </cfRule>
    <cfRule type="containsText" dxfId="210" priority="214" stopIfTrue="1" operator="containsText" text="P 13">
      <formula>NOT(ISERROR(SEARCH("P 13",L51)))</formula>
    </cfRule>
  </conditionalFormatting>
  <conditionalFormatting sqref="L51">
    <cfRule type="containsText" dxfId="209" priority="210" stopIfTrue="1" operator="containsText" text="P 13/9">
      <formula>NOT(ISERROR(SEARCH("P 13/9",L51)))</formula>
    </cfRule>
  </conditionalFormatting>
  <conditionalFormatting sqref="L53">
    <cfRule type="containsText" dxfId="208" priority="209" stopIfTrue="1" operator="containsText" text="WS">
      <formula>NOT(ISERROR(SEARCH("WS",L53)))</formula>
    </cfRule>
  </conditionalFormatting>
  <conditionalFormatting sqref="L53">
    <cfRule type="containsText" dxfId="207" priority="207" stopIfTrue="1" operator="containsText" text="WS">
      <formula>NOT(ISERROR(SEARCH("WS",L53)))</formula>
    </cfRule>
    <cfRule type="containsText" dxfId="206" priority="208" stopIfTrue="1" operator="containsText" text="WS">
      <formula>NOT(ISERROR(SEARCH("WS",L53)))</formula>
    </cfRule>
  </conditionalFormatting>
  <conditionalFormatting sqref="L53">
    <cfRule type="cellIs" dxfId="205" priority="206" stopIfTrue="1" operator="equal">
      <formula>"WS"</formula>
    </cfRule>
  </conditionalFormatting>
  <conditionalFormatting sqref="L53">
    <cfRule type="containsText" dxfId="204" priority="205" stopIfTrue="1" operator="containsText" text="WS">
      <formula>NOT(ISERROR(SEARCH("WS",L53)))</formula>
    </cfRule>
  </conditionalFormatting>
  <conditionalFormatting sqref="L53">
    <cfRule type="containsText" dxfId="203" priority="201" stopIfTrue="1" operator="containsText" text="Masterarbeit">
      <formula>NOT(ISERROR(SEARCH("Masterarbeit",L53)))</formula>
    </cfRule>
    <cfRule type="containsText" dxfId="202" priority="202" stopIfTrue="1" operator="containsText" text="Masterarbeit">
      <formula>NOT(ISERROR(SEARCH("Masterarbeit",L53)))</formula>
    </cfRule>
    <cfRule type="containsText" dxfId="201" priority="203" stopIfTrue="1" operator="containsText" text="Masterarbeit">
      <formula>NOT(ISERROR(SEARCH("Masterarbeit",L53)))</formula>
    </cfRule>
    <cfRule type="containsText" dxfId="200" priority="204" stopIfTrue="1" operator="containsText" text="P 13">
      <formula>NOT(ISERROR(SEARCH("P 13",L53)))</formula>
    </cfRule>
  </conditionalFormatting>
  <conditionalFormatting sqref="L53">
    <cfRule type="containsText" dxfId="199" priority="200" stopIfTrue="1" operator="containsText" text="P 13/9">
      <formula>NOT(ISERROR(SEARCH("P 13/9",L53)))</formula>
    </cfRule>
  </conditionalFormatting>
  <conditionalFormatting sqref="M59">
    <cfRule type="containsText" dxfId="198" priority="199" stopIfTrue="1" operator="containsText" text="WS">
      <formula>NOT(ISERROR(SEARCH("WS",M59)))</formula>
    </cfRule>
  </conditionalFormatting>
  <conditionalFormatting sqref="M59">
    <cfRule type="containsText" dxfId="197" priority="197" stopIfTrue="1" operator="containsText" text="WS">
      <formula>NOT(ISERROR(SEARCH("WS",M59)))</formula>
    </cfRule>
    <cfRule type="containsText" dxfId="196" priority="198" stopIfTrue="1" operator="containsText" text="WS">
      <formula>NOT(ISERROR(SEARCH("WS",M59)))</formula>
    </cfRule>
  </conditionalFormatting>
  <conditionalFormatting sqref="M65:M66">
    <cfRule type="containsText" dxfId="195" priority="196" stopIfTrue="1" operator="containsText" text=" Masterthese">
      <formula>NOT(ISERROR(SEARCH(" Masterthese",M65)))</formula>
    </cfRule>
  </conditionalFormatting>
  <conditionalFormatting sqref="M65:M66">
    <cfRule type="containsText" dxfId="194" priority="195" stopIfTrue="1" operator="containsText" text="WS">
      <formula>NOT(ISERROR(SEARCH("WS",M65)))</formula>
    </cfRule>
  </conditionalFormatting>
  <conditionalFormatting sqref="M65:M66">
    <cfRule type="containsText" dxfId="193" priority="193" stopIfTrue="1" operator="containsText" text="WS">
      <formula>NOT(ISERROR(SEARCH("WS",M65)))</formula>
    </cfRule>
    <cfRule type="containsText" dxfId="192" priority="194" stopIfTrue="1" operator="containsText" text="WS">
      <formula>NOT(ISERROR(SEARCH("WS",M65)))</formula>
    </cfRule>
  </conditionalFormatting>
  <conditionalFormatting sqref="M68">
    <cfRule type="containsText" dxfId="191" priority="192" stopIfTrue="1" operator="containsText" text="Prüfg.">
      <formula>NOT(ISERROR(SEARCH("Prüfg.",M68)))</formula>
    </cfRule>
  </conditionalFormatting>
  <conditionalFormatting sqref="M68">
    <cfRule type="containsText" dxfId="190" priority="191" stopIfTrue="1" operator="containsText" text="WS">
      <formula>NOT(ISERROR(SEARCH("WS",M68)))</formula>
    </cfRule>
  </conditionalFormatting>
  <conditionalFormatting sqref="M68">
    <cfRule type="containsText" dxfId="189" priority="189" stopIfTrue="1" operator="containsText" text="WS">
      <formula>NOT(ISERROR(SEARCH("WS",M68)))</formula>
    </cfRule>
    <cfRule type="containsText" dxfId="188" priority="190" stopIfTrue="1" operator="containsText" text="WS">
      <formula>NOT(ISERROR(SEARCH("WS",M68)))</formula>
    </cfRule>
  </conditionalFormatting>
  <conditionalFormatting sqref="M68">
    <cfRule type="cellIs" dxfId="187" priority="188" stopIfTrue="1" operator="equal">
      <formula>"WS"</formula>
    </cfRule>
  </conditionalFormatting>
  <conditionalFormatting sqref="M68">
    <cfRule type="containsText" dxfId="186" priority="187" stopIfTrue="1" operator="containsText" text="WS">
      <formula>NOT(ISERROR(SEARCH("WS",M68)))</formula>
    </cfRule>
  </conditionalFormatting>
  <conditionalFormatting sqref="M68">
    <cfRule type="containsText" dxfId="185" priority="183" stopIfTrue="1" operator="containsText" text="Masterarbeit">
      <formula>NOT(ISERROR(SEARCH("Masterarbeit",M68)))</formula>
    </cfRule>
    <cfRule type="containsText" dxfId="184" priority="184" stopIfTrue="1" operator="containsText" text="Masterarbeit">
      <formula>NOT(ISERROR(SEARCH("Masterarbeit",M68)))</formula>
    </cfRule>
    <cfRule type="containsText" dxfId="183" priority="185" stopIfTrue="1" operator="containsText" text="Masterarbeit">
      <formula>NOT(ISERROR(SEARCH("Masterarbeit",M68)))</formula>
    </cfRule>
    <cfRule type="containsText" dxfId="182" priority="186" stopIfTrue="1" operator="containsText" text="P 13">
      <formula>NOT(ISERROR(SEARCH("P 13",M68)))</formula>
    </cfRule>
  </conditionalFormatting>
  <conditionalFormatting sqref="M68">
    <cfRule type="containsText" dxfId="181" priority="182" stopIfTrue="1" operator="containsText" text="P 13/9">
      <formula>NOT(ISERROR(SEARCH("P 13/9",M68)))</formula>
    </cfRule>
  </conditionalFormatting>
  <conditionalFormatting sqref="L61">
    <cfRule type="containsText" dxfId="180" priority="181" stopIfTrue="1" operator="containsText" text="WS">
      <formula>NOT(ISERROR(SEARCH("WS",L61)))</formula>
    </cfRule>
  </conditionalFormatting>
  <conditionalFormatting sqref="L61">
    <cfRule type="containsText" dxfId="179" priority="179" stopIfTrue="1" operator="containsText" text="WS">
      <formula>NOT(ISERROR(SEARCH("WS",L61)))</formula>
    </cfRule>
    <cfRule type="containsText" dxfId="178" priority="180" stopIfTrue="1" operator="containsText" text="WS">
      <formula>NOT(ISERROR(SEARCH("WS",L61)))</formula>
    </cfRule>
  </conditionalFormatting>
  <conditionalFormatting sqref="L61">
    <cfRule type="cellIs" dxfId="177" priority="178" stopIfTrue="1" operator="equal">
      <formula>"WS"</formula>
    </cfRule>
  </conditionalFormatting>
  <conditionalFormatting sqref="L61">
    <cfRule type="containsText" dxfId="176" priority="177" stopIfTrue="1" operator="containsText" text="WS">
      <formula>NOT(ISERROR(SEARCH("WS",L61)))</formula>
    </cfRule>
  </conditionalFormatting>
  <conditionalFormatting sqref="L61">
    <cfRule type="containsText" dxfId="175" priority="173" stopIfTrue="1" operator="containsText" text="Masterarbeit">
      <formula>NOT(ISERROR(SEARCH("Masterarbeit",L61)))</formula>
    </cfRule>
    <cfRule type="containsText" dxfId="174" priority="174" stopIfTrue="1" operator="containsText" text="Masterarbeit">
      <formula>NOT(ISERROR(SEARCH("Masterarbeit",L61)))</formula>
    </cfRule>
    <cfRule type="containsText" dxfId="173" priority="175" stopIfTrue="1" operator="containsText" text="Masterarbeit">
      <formula>NOT(ISERROR(SEARCH("Masterarbeit",L61)))</formula>
    </cfRule>
    <cfRule type="containsText" dxfId="172" priority="176" stopIfTrue="1" operator="containsText" text="P 13">
      <formula>NOT(ISERROR(SEARCH("P 13",L61)))</formula>
    </cfRule>
  </conditionalFormatting>
  <conditionalFormatting sqref="L61">
    <cfRule type="containsText" dxfId="171" priority="172" stopIfTrue="1" operator="containsText" text="P 13/9">
      <formula>NOT(ISERROR(SEARCH("P 13/9",L61)))</formula>
    </cfRule>
  </conditionalFormatting>
  <conditionalFormatting sqref="O51">
    <cfRule type="containsText" dxfId="170" priority="171" stopIfTrue="1" operator="containsText" text="WS">
      <formula>NOT(ISERROR(SEARCH("WS",O51)))</formula>
    </cfRule>
  </conditionalFormatting>
  <conditionalFormatting sqref="O51">
    <cfRule type="containsText" dxfId="169" priority="169" stopIfTrue="1" operator="containsText" text="WS">
      <formula>NOT(ISERROR(SEARCH("WS",O51)))</formula>
    </cfRule>
    <cfRule type="containsText" dxfId="168" priority="170" stopIfTrue="1" operator="containsText" text="WS">
      <formula>NOT(ISERROR(SEARCH("WS",O51)))</formula>
    </cfRule>
  </conditionalFormatting>
  <conditionalFormatting sqref="O51">
    <cfRule type="cellIs" dxfId="167" priority="168" stopIfTrue="1" operator="equal">
      <formula>"WS"</formula>
    </cfRule>
  </conditionalFormatting>
  <conditionalFormatting sqref="O51">
    <cfRule type="containsText" dxfId="166" priority="167" stopIfTrue="1" operator="containsText" text="WS">
      <formula>NOT(ISERROR(SEARCH("WS",O51)))</formula>
    </cfRule>
  </conditionalFormatting>
  <conditionalFormatting sqref="O51">
    <cfRule type="containsText" dxfId="165" priority="163" stopIfTrue="1" operator="containsText" text="Masterarbeit">
      <formula>NOT(ISERROR(SEARCH("Masterarbeit",O51)))</formula>
    </cfRule>
    <cfRule type="containsText" dxfId="164" priority="164" stopIfTrue="1" operator="containsText" text="Masterarbeit">
      <formula>NOT(ISERROR(SEARCH("Masterarbeit",O51)))</formula>
    </cfRule>
    <cfRule type="containsText" dxfId="163" priority="165" stopIfTrue="1" operator="containsText" text="Masterarbeit">
      <formula>NOT(ISERROR(SEARCH("Masterarbeit",O51)))</formula>
    </cfRule>
    <cfRule type="containsText" dxfId="162" priority="166" stopIfTrue="1" operator="containsText" text="P 13">
      <formula>NOT(ISERROR(SEARCH("P 13",O51)))</formula>
    </cfRule>
  </conditionalFormatting>
  <conditionalFormatting sqref="O51">
    <cfRule type="containsText" dxfId="161" priority="162" stopIfTrue="1" operator="containsText" text="P 13/9">
      <formula>NOT(ISERROR(SEARCH("P 13/9",O51)))</formula>
    </cfRule>
  </conditionalFormatting>
  <conditionalFormatting sqref="P58">
    <cfRule type="containsText" dxfId="160" priority="161" stopIfTrue="1" operator="containsText" text=" Masterthese">
      <formula>NOT(ISERROR(SEARCH(" Masterthese",P58)))</formula>
    </cfRule>
  </conditionalFormatting>
  <conditionalFormatting sqref="P58">
    <cfRule type="containsText" dxfId="159" priority="160" stopIfTrue="1" operator="containsText" text="WS">
      <formula>NOT(ISERROR(SEARCH("WS",P58)))</formula>
    </cfRule>
  </conditionalFormatting>
  <conditionalFormatting sqref="P58">
    <cfRule type="containsText" dxfId="158" priority="158" stopIfTrue="1" operator="containsText" text="WS">
      <formula>NOT(ISERROR(SEARCH("WS",P58)))</formula>
    </cfRule>
    <cfRule type="containsText" dxfId="157" priority="159" stopIfTrue="1" operator="containsText" text="WS">
      <formula>NOT(ISERROR(SEARCH("WS",P58)))</formula>
    </cfRule>
  </conditionalFormatting>
  <conditionalFormatting sqref="M31">
    <cfRule type="containsText" dxfId="156" priority="157" stopIfTrue="1" operator="containsText" text="Prüfg.">
      <formula>NOT(ISERROR(SEARCH("Prüfg.",M31)))</formula>
    </cfRule>
  </conditionalFormatting>
  <conditionalFormatting sqref="M14:M15">
    <cfRule type="containsText" dxfId="155" priority="156" stopIfTrue="1" operator="containsText" text="Prüfg.">
      <formula>NOT(ISERROR(SEARCH("Prüfg.",M14)))</formula>
    </cfRule>
  </conditionalFormatting>
  <conditionalFormatting sqref="M14:M15">
    <cfRule type="containsText" dxfId="154" priority="155" stopIfTrue="1" operator="containsText" text="Prüfg.">
      <formula>NOT(ISERROR(SEARCH("Prüfg.",M14)))</formula>
    </cfRule>
  </conditionalFormatting>
  <conditionalFormatting sqref="M14:M15">
    <cfRule type="containsText" dxfId="153" priority="154" stopIfTrue="1" operator="containsText" text="Prüfg.">
      <formula>NOT(ISERROR(SEARCH("Prüfg.",M14)))</formula>
    </cfRule>
  </conditionalFormatting>
  <conditionalFormatting sqref="M14:M15">
    <cfRule type="containsText" dxfId="152" priority="153" stopIfTrue="1" operator="containsText" text="Prüfg.">
      <formula>NOT(ISERROR(SEARCH("Prüfg.",M14)))</formula>
    </cfRule>
  </conditionalFormatting>
  <conditionalFormatting sqref="M21:M32 M1:M19 M34:M65540">
    <cfRule type="cellIs" dxfId="151" priority="152" stopIfTrue="1" operator="equal">
      <formula>"Prüfg."</formula>
    </cfRule>
  </conditionalFormatting>
  <conditionalFormatting sqref="F20 J20:K20 N20 R20:IV20 F33 J33:K33 N33 R33:IV33 A16:XFD19 F15 K15 M15:N15 R15:IV15 F46 K46 R46:IV46 E56:F56 H56 J56:K56 M56:N56 R56:XFD56 P56 R54:XFD54 A21:XFD32 E67:F67 J67:K67 M67:N67 R67:XFD67 P67 E45:F45 J45:K45 M45:N46 R45:XFD45 P45 E50:F50 J50:K50 M50:N50 R50:XFD50 A47:XFD49 P50 A1:XFD14 A55:XFD55 A68:XFD65540 A34:XFD44 A57:XFD66 A54:P54 A51:XFD53">
    <cfRule type="containsText" dxfId="150" priority="151" stopIfTrue="1" operator="containsText" text="Diplomierung">
      <formula>NOT(ISERROR(SEARCH("Diplomierung",A1)))</formula>
    </cfRule>
  </conditionalFormatting>
  <conditionalFormatting sqref="J73">
    <cfRule type="containsText" dxfId="149" priority="150" stopIfTrue="1" operator="containsText" text="WS">
      <formula>NOT(ISERROR(SEARCH("WS",J73)))</formula>
    </cfRule>
  </conditionalFormatting>
  <conditionalFormatting sqref="J73">
    <cfRule type="containsText" dxfId="148" priority="148" stopIfTrue="1" operator="containsText" text="WS">
      <formula>NOT(ISERROR(SEARCH("WS",J73)))</formula>
    </cfRule>
    <cfRule type="containsText" dxfId="147" priority="149" stopIfTrue="1" operator="containsText" text="WS">
      <formula>NOT(ISERROR(SEARCH("WS",J73)))</formula>
    </cfRule>
  </conditionalFormatting>
  <conditionalFormatting sqref="J73">
    <cfRule type="cellIs" dxfId="146" priority="147" stopIfTrue="1" operator="equal">
      <formula>"WS"</formula>
    </cfRule>
  </conditionalFormatting>
  <conditionalFormatting sqref="J73">
    <cfRule type="containsText" dxfId="145" priority="146" stopIfTrue="1" operator="containsText" text="WS">
      <formula>NOT(ISERROR(SEARCH("WS",J73)))</formula>
    </cfRule>
  </conditionalFormatting>
  <conditionalFormatting sqref="J73">
    <cfRule type="containsText" dxfId="144" priority="142" stopIfTrue="1" operator="containsText" text="Masterarbeit">
      <formula>NOT(ISERROR(SEARCH("Masterarbeit",J73)))</formula>
    </cfRule>
    <cfRule type="containsText" dxfId="143" priority="143" stopIfTrue="1" operator="containsText" text="Masterarbeit">
      <formula>NOT(ISERROR(SEARCH("Masterarbeit",J73)))</formula>
    </cfRule>
    <cfRule type="containsText" dxfId="142" priority="144" stopIfTrue="1" operator="containsText" text="Masterarbeit">
      <formula>NOT(ISERROR(SEARCH("Masterarbeit",J73)))</formula>
    </cfRule>
    <cfRule type="containsText" dxfId="141" priority="145" stopIfTrue="1" operator="containsText" text="P 13">
      <formula>NOT(ISERROR(SEARCH("P 13",J73)))</formula>
    </cfRule>
  </conditionalFormatting>
  <conditionalFormatting sqref="M14:M15">
    <cfRule type="containsText" dxfId="140" priority="141" stopIfTrue="1" operator="containsText" text="Prüfg.">
      <formula>NOT(ISERROR(SEARCH("Prüfg.",M14)))</formula>
    </cfRule>
  </conditionalFormatting>
  <conditionalFormatting sqref="M20">
    <cfRule type="containsText" dxfId="139" priority="140" stopIfTrue="1" operator="containsText" text="WS">
      <formula>NOT(ISERROR(SEARCH("WS",M20)))</formula>
    </cfRule>
  </conditionalFormatting>
  <conditionalFormatting sqref="M20">
    <cfRule type="containsText" dxfId="138" priority="138" stopIfTrue="1" operator="containsText" text="Ende">
      <formula>NOT(ISERROR(SEARCH("Ende",M20)))</formula>
    </cfRule>
    <cfRule type="containsText" dxfId="137" priority="139" stopIfTrue="1" operator="containsText" text="Beginn">
      <formula>NOT(ISERROR(SEARCH("Beginn",M20)))</formula>
    </cfRule>
  </conditionalFormatting>
  <conditionalFormatting sqref="M20">
    <cfRule type="containsText" dxfId="136" priority="136" stopIfTrue="1" operator="containsText" text="WS">
      <formula>NOT(ISERROR(SEARCH("WS",M20)))</formula>
    </cfRule>
    <cfRule type="containsText" dxfId="135" priority="137" stopIfTrue="1" operator="containsText" text="WS">
      <formula>NOT(ISERROR(SEARCH("WS",M20)))</formula>
    </cfRule>
  </conditionalFormatting>
  <conditionalFormatting sqref="M20">
    <cfRule type="cellIs" dxfId="134" priority="135" stopIfTrue="1" operator="equal">
      <formula>"WS"</formula>
    </cfRule>
  </conditionalFormatting>
  <conditionalFormatting sqref="M20">
    <cfRule type="containsText" dxfId="133" priority="134" stopIfTrue="1" operator="containsText" text="WS">
      <formula>NOT(ISERROR(SEARCH("WS",M20)))</formula>
    </cfRule>
  </conditionalFormatting>
  <conditionalFormatting sqref="M20">
    <cfRule type="containsText" dxfId="132" priority="130" stopIfTrue="1" operator="containsText" text="Masterarbeit">
      <formula>NOT(ISERROR(SEARCH("Masterarbeit",M20)))</formula>
    </cfRule>
    <cfRule type="containsText" dxfId="131" priority="131" stopIfTrue="1" operator="containsText" text="Masterarbeit">
      <formula>NOT(ISERROR(SEARCH("Masterarbeit",M20)))</formula>
    </cfRule>
    <cfRule type="containsText" dxfId="130" priority="132" stopIfTrue="1" operator="containsText" text="Masterarbeit">
      <formula>NOT(ISERROR(SEARCH("Masterarbeit",M20)))</formula>
    </cfRule>
    <cfRule type="containsText" dxfId="129" priority="133" stopIfTrue="1" operator="containsText" text="P 13">
      <formula>NOT(ISERROR(SEARCH("P 13",M20)))</formula>
    </cfRule>
  </conditionalFormatting>
  <conditionalFormatting sqref="M20">
    <cfRule type="containsText" dxfId="128" priority="129" stopIfTrue="1" operator="containsText" text="P 13/9">
      <formula>NOT(ISERROR(SEARCH("P 13/9",M20)))</formula>
    </cfRule>
  </conditionalFormatting>
  <conditionalFormatting sqref="M20">
    <cfRule type="cellIs" dxfId="127" priority="128" stopIfTrue="1" operator="equal">
      <formula>"Prüfg."</formula>
    </cfRule>
  </conditionalFormatting>
  <conditionalFormatting sqref="M20">
    <cfRule type="containsText" dxfId="126" priority="127" stopIfTrue="1" operator="containsText" text="Diplomierung">
      <formula>NOT(ISERROR(SEARCH("Diplomierung",M20)))</formula>
    </cfRule>
  </conditionalFormatting>
  <conditionalFormatting sqref="P22">
    <cfRule type="containsText" dxfId="125" priority="126" stopIfTrue="1" operator="containsText" text="WS">
      <formula>NOT(ISERROR(SEARCH("WS",P22)))</formula>
    </cfRule>
  </conditionalFormatting>
  <conditionalFormatting sqref="P22">
    <cfRule type="containsText" dxfId="124" priority="124" stopIfTrue="1" operator="containsText" text="WS">
      <formula>NOT(ISERROR(SEARCH("WS",P22)))</formula>
    </cfRule>
    <cfRule type="containsText" dxfId="123" priority="125" stopIfTrue="1" operator="containsText" text="WS">
      <formula>NOT(ISERROR(SEARCH("WS",P22)))</formula>
    </cfRule>
  </conditionalFormatting>
  <conditionalFormatting sqref="P22">
    <cfRule type="cellIs" dxfId="122" priority="123" stopIfTrue="1" operator="equal">
      <formula>"WS"</formula>
    </cfRule>
  </conditionalFormatting>
  <conditionalFormatting sqref="P22">
    <cfRule type="containsText" dxfId="121" priority="122" stopIfTrue="1" operator="containsText" text="WS">
      <formula>NOT(ISERROR(SEARCH("WS",P22)))</formula>
    </cfRule>
  </conditionalFormatting>
  <conditionalFormatting sqref="P22">
    <cfRule type="containsText" dxfId="120" priority="118" stopIfTrue="1" operator="containsText" text="Masterarbeit">
      <formula>NOT(ISERROR(SEARCH("Masterarbeit",P22)))</formula>
    </cfRule>
    <cfRule type="containsText" dxfId="119" priority="119" stopIfTrue="1" operator="containsText" text="Masterarbeit">
      <formula>NOT(ISERROR(SEARCH("Masterarbeit",P22)))</formula>
    </cfRule>
    <cfRule type="containsText" dxfId="118" priority="120" stopIfTrue="1" operator="containsText" text="Masterarbeit">
      <formula>NOT(ISERROR(SEARCH("Masterarbeit",P22)))</formula>
    </cfRule>
    <cfRule type="containsText" dxfId="117" priority="121" stopIfTrue="1" operator="containsText" text="P 13">
      <formula>NOT(ISERROR(SEARCH("P 13",P22)))</formula>
    </cfRule>
  </conditionalFormatting>
  <conditionalFormatting sqref="P22">
    <cfRule type="containsText" dxfId="116" priority="117" stopIfTrue="1" operator="containsText" text="P 13/9">
      <formula>NOT(ISERROR(SEARCH("P 13/9",P22)))</formula>
    </cfRule>
  </conditionalFormatting>
  <conditionalFormatting sqref="J64">
    <cfRule type="containsText" dxfId="115" priority="115" stopIfTrue="1" operator="containsText" text="Ende">
      <formula>NOT(ISERROR(SEARCH("Ende",J64)))</formula>
    </cfRule>
    <cfRule type="containsText" dxfId="114" priority="116" stopIfTrue="1" operator="containsText" text="Beginn">
      <formula>NOT(ISERROR(SEARCH("Beginn",J64)))</formula>
    </cfRule>
  </conditionalFormatting>
  <conditionalFormatting sqref="M69">
    <cfRule type="containsText" dxfId="113" priority="114" stopIfTrue="1" operator="containsText" text="WS">
      <formula>NOT(ISERROR(SEARCH("WS",M69)))</formula>
    </cfRule>
  </conditionalFormatting>
  <conditionalFormatting sqref="M69">
    <cfRule type="containsText" dxfId="112" priority="112" stopIfTrue="1" operator="containsText" text="WS">
      <formula>NOT(ISERROR(SEARCH("WS",M69)))</formula>
    </cfRule>
    <cfRule type="containsText" dxfId="111" priority="113" stopIfTrue="1" operator="containsText" text="WS">
      <formula>NOT(ISERROR(SEARCH("WS",M69)))</formula>
    </cfRule>
  </conditionalFormatting>
  <conditionalFormatting sqref="M69">
    <cfRule type="cellIs" dxfId="110" priority="111" stopIfTrue="1" operator="equal">
      <formula>"WS"</formula>
    </cfRule>
  </conditionalFormatting>
  <conditionalFormatting sqref="M69">
    <cfRule type="containsText" dxfId="109" priority="110" stopIfTrue="1" operator="containsText" text="WS">
      <formula>NOT(ISERROR(SEARCH("WS",M69)))</formula>
    </cfRule>
  </conditionalFormatting>
  <conditionalFormatting sqref="M69">
    <cfRule type="containsText" dxfId="108" priority="106" stopIfTrue="1" operator="containsText" text="Masterarbeit">
      <formula>NOT(ISERROR(SEARCH("Masterarbeit",M69)))</formula>
    </cfRule>
    <cfRule type="containsText" dxfId="107" priority="107" stopIfTrue="1" operator="containsText" text="Masterarbeit">
      <formula>NOT(ISERROR(SEARCH("Masterarbeit",M69)))</formula>
    </cfRule>
    <cfRule type="containsText" dxfId="106" priority="108" stopIfTrue="1" operator="containsText" text="Masterarbeit">
      <formula>NOT(ISERROR(SEARCH("Masterarbeit",M69)))</formula>
    </cfRule>
    <cfRule type="containsText" dxfId="105" priority="109" stopIfTrue="1" operator="containsText" text="P 13">
      <formula>NOT(ISERROR(SEARCH("P 13",M69)))</formula>
    </cfRule>
  </conditionalFormatting>
  <conditionalFormatting sqref="M69">
    <cfRule type="containsText" dxfId="104" priority="105" stopIfTrue="1" operator="containsText" text="P 13/9">
      <formula>NOT(ISERROR(SEARCH("P 13/9",M69)))</formula>
    </cfRule>
  </conditionalFormatting>
  <conditionalFormatting sqref="H59:H60">
    <cfRule type="containsText" dxfId="103" priority="104" stopIfTrue="1" operator="containsText" text="WS">
      <formula>NOT(ISERROR(SEARCH("WS",H59)))</formula>
    </cfRule>
  </conditionalFormatting>
  <conditionalFormatting sqref="H59:H60">
    <cfRule type="containsText" dxfId="102" priority="102" stopIfTrue="1" operator="containsText" text="WS">
      <formula>NOT(ISERROR(SEARCH("WS",H59)))</formula>
    </cfRule>
    <cfRule type="containsText" dxfId="101" priority="103" stopIfTrue="1" operator="containsText" text="WS">
      <formula>NOT(ISERROR(SEARCH("WS",H59)))</formula>
    </cfRule>
  </conditionalFormatting>
  <conditionalFormatting sqref="H63:H64">
    <cfRule type="containsText" dxfId="100" priority="101" stopIfTrue="1" operator="containsText" text="WS">
      <formula>NOT(ISERROR(SEARCH("WS",H63)))</formula>
    </cfRule>
  </conditionalFormatting>
  <conditionalFormatting sqref="H63:H64">
    <cfRule type="containsText" dxfId="99" priority="99" stopIfTrue="1" operator="containsText" text="WS">
      <formula>NOT(ISERROR(SEARCH("WS",H63)))</formula>
    </cfRule>
    <cfRule type="containsText" dxfId="98" priority="100" stopIfTrue="1" operator="containsText" text="WS">
      <formula>NOT(ISERROR(SEARCH("WS",H63)))</formula>
    </cfRule>
  </conditionalFormatting>
  <conditionalFormatting sqref="E56:F56 H56 J56:K56 M56:N56 R56:XFD56 P56 R54:XFD54 E67:F67 J67:K67 M67:N67 R67:XFD67 P67 E45:F46 J45:K46 M45:N46 P45:P46 R45:XFD46 E50:F50 J50:K50 M50:N50 R50:XFD50 A47:XFD49 P50 A55:XFD55 A68:XFD1048576 A1:XFD44 A57:XFD66 A54:P54 A51:XFD53">
    <cfRule type="containsText" dxfId="97" priority="98" operator="containsText" text="P13">
      <formula>NOT(ISERROR(SEARCH("P13",A1)))</formula>
    </cfRule>
  </conditionalFormatting>
  <conditionalFormatting sqref="H11">
    <cfRule type="containsText" dxfId="96" priority="97" stopIfTrue="1" operator="containsText" text="WS">
      <formula>NOT(ISERROR(SEARCH("WS",H11)))</formula>
    </cfRule>
  </conditionalFormatting>
  <conditionalFormatting sqref="H11">
    <cfRule type="containsText" dxfId="95" priority="95" stopIfTrue="1" operator="containsText" text="WS">
      <formula>NOT(ISERROR(SEARCH("WS",H11)))</formula>
    </cfRule>
    <cfRule type="containsText" dxfId="94" priority="96" stopIfTrue="1" operator="containsText" text="WS">
      <formula>NOT(ISERROR(SEARCH("WS",H11)))</formula>
    </cfRule>
  </conditionalFormatting>
  <conditionalFormatting sqref="H11">
    <cfRule type="cellIs" dxfId="93" priority="94" stopIfTrue="1" operator="equal">
      <formula>"WS"</formula>
    </cfRule>
  </conditionalFormatting>
  <conditionalFormatting sqref="H11">
    <cfRule type="containsText" dxfId="92" priority="93" stopIfTrue="1" operator="containsText" text="WS">
      <formula>NOT(ISERROR(SEARCH("WS",H11)))</formula>
    </cfRule>
  </conditionalFormatting>
  <conditionalFormatting sqref="H11">
    <cfRule type="containsText" dxfId="91" priority="89" stopIfTrue="1" operator="containsText" text="Masterarbeit">
      <formula>NOT(ISERROR(SEARCH("Masterarbeit",H11)))</formula>
    </cfRule>
    <cfRule type="containsText" dxfId="90" priority="90" stopIfTrue="1" operator="containsText" text="Masterarbeit">
      <formula>NOT(ISERROR(SEARCH("Masterarbeit",H11)))</formula>
    </cfRule>
    <cfRule type="containsText" dxfId="89" priority="91" stopIfTrue="1" operator="containsText" text="Masterarbeit">
      <formula>NOT(ISERROR(SEARCH("Masterarbeit",H11)))</formula>
    </cfRule>
    <cfRule type="containsText" dxfId="88" priority="92" stopIfTrue="1" operator="containsText" text="P 13">
      <formula>NOT(ISERROR(SEARCH("P 13",H11)))</formula>
    </cfRule>
  </conditionalFormatting>
  <conditionalFormatting sqref="H11">
    <cfRule type="containsText" dxfId="87" priority="88" stopIfTrue="1" operator="containsText" text="P 13/9">
      <formula>NOT(ISERROR(SEARCH("P 13/9",H11)))</formula>
    </cfRule>
  </conditionalFormatting>
  <conditionalFormatting sqref="H9">
    <cfRule type="containsText" dxfId="86" priority="87" stopIfTrue="1" operator="containsText" text="WS">
      <formula>NOT(ISERROR(SEARCH("WS",H9)))</formula>
    </cfRule>
  </conditionalFormatting>
  <conditionalFormatting sqref="H9">
    <cfRule type="containsText" dxfId="85" priority="85" stopIfTrue="1" operator="containsText" text="WS">
      <formula>NOT(ISERROR(SEARCH("WS",H9)))</formula>
    </cfRule>
    <cfRule type="containsText" dxfId="84" priority="86" stopIfTrue="1" operator="containsText" text="WS">
      <formula>NOT(ISERROR(SEARCH("WS",H9)))</formula>
    </cfRule>
  </conditionalFormatting>
  <conditionalFormatting sqref="H9">
    <cfRule type="cellIs" dxfId="83" priority="84" stopIfTrue="1" operator="equal">
      <formula>"WS"</formula>
    </cfRule>
  </conditionalFormatting>
  <conditionalFormatting sqref="H9">
    <cfRule type="containsText" dxfId="82" priority="83" stopIfTrue="1" operator="containsText" text="WS">
      <formula>NOT(ISERROR(SEARCH("WS",H9)))</formula>
    </cfRule>
  </conditionalFormatting>
  <conditionalFormatting sqref="H9">
    <cfRule type="containsText" dxfId="81" priority="79" stopIfTrue="1" operator="containsText" text="Masterarbeit">
      <formula>NOT(ISERROR(SEARCH("Masterarbeit",H9)))</formula>
    </cfRule>
    <cfRule type="containsText" dxfId="80" priority="80" stopIfTrue="1" operator="containsText" text="Masterarbeit">
      <formula>NOT(ISERROR(SEARCH("Masterarbeit",H9)))</formula>
    </cfRule>
    <cfRule type="containsText" dxfId="79" priority="81" stopIfTrue="1" operator="containsText" text="Masterarbeit">
      <formula>NOT(ISERROR(SEARCH("Masterarbeit",H9)))</formula>
    </cfRule>
    <cfRule type="containsText" dxfId="78" priority="82" stopIfTrue="1" operator="containsText" text="P 13">
      <formula>NOT(ISERROR(SEARCH("P 13",H9)))</formula>
    </cfRule>
  </conditionalFormatting>
  <conditionalFormatting sqref="J55">
    <cfRule type="containsText" dxfId="77" priority="78" stopIfTrue="1" operator="containsText" text="WS">
      <formula>NOT(ISERROR(SEARCH("WS",J55)))</formula>
    </cfRule>
  </conditionalFormatting>
  <conditionalFormatting sqref="J55">
    <cfRule type="containsText" dxfId="76" priority="76" stopIfTrue="1" operator="containsText" text="WS">
      <formula>NOT(ISERROR(SEARCH("WS",J55)))</formula>
    </cfRule>
    <cfRule type="containsText" dxfId="75" priority="77" stopIfTrue="1" operator="containsText" text="WS">
      <formula>NOT(ISERROR(SEARCH("WS",J55)))</formula>
    </cfRule>
  </conditionalFormatting>
  <conditionalFormatting sqref="M44">
    <cfRule type="containsText" dxfId="74" priority="75" stopIfTrue="1" operator="containsText" text=" Masterthese">
      <formula>NOT(ISERROR(SEARCH(" Masterthese",M44)))</formula>
    </cfRule>
  </conditionalFormatting>
  <conditionalFormatting sqref="M66">
    <cfRule type="containsText" dxfId="73" priority="74" stopIfTrue="1" operator="containsText" text=" Masterthese">
      <formula>NOT(ISERROR(SEARCH(" Masterthese",M66)))</formula>
    </cfRule>
  </conditionalFormatting>
  <conditionalFormatting sqref="P5">
    <cfRule type="cellIs" dxfId="72" priority="73" stopIfTrue="1" operator="equal">
      <formula>"Prüfg."</formula>
    </cfRule>
  </conditionalFormatting>
  <conditionalFormatting sqref="P6">
    <cfRule type="containsText" dxfId="71" priority="62" stopIfTrue="1" operator="containsText" text="P 13/9">
      <formula>NOT(ISERROR(SEARCH("P 13/9",P6)))</formula>
    </cfRule>
  </conditionalFormatting>
  <conditionalFormatting sqref="P6">
    <cfRule type="containsText" dxfId="70" priority="72" stopIfTrue="1" operator="containsText" text=" Masterthese">
      <formula>NOT(ISERROR(SEARCH(" Masterthese",P6)))</formula>
    </cfRule>
  </conditionalFormatting>
  <conditionalFormatting sqref="P6">
    <cfRule type="containsText" dxfId="69" priority="71" stopIfTrue="1" operator="containsText" text="WS">
      <formula>NOT(ISERROR(SEARCH("WS",P6)))</formula>
    </cfRule>
  </conditionalFormatting>
  <conditionalFormatting sqref="P6">
    <cfRule type="containsText" dxfId="68" priority="69" stopIfTrue="1" operator="containsText" text="WS">
      <formula>NOT(ISERROR(SEARCH("WS",P6)))</formula>
    </cfRule>
    <cfRule type="containsText" dxfId="67" priority="70" stopIfTrue="1" operator="containsText" text="WS">
      <formula>NOT(ISERROR(SEARCH("WS",P6)))</formula>
    </cfRule>
  </conditionalFormatting>
  <conditionalFormatting sqref="P6">
    <cfRule type="cellIs" dxfId="66" priority="68" stopIfTrue="1" operator="equal">
      <formula>"WS"</formula>
    </cfRule>
  </conditionalFormatting>
  <conditionalFormatting sqref="P6">
    <cfRule type="containsText" dxfId="65" priority="67" stopIfTrue="1" operator="containsText" text="WS">
      <formula>NOT(ISERROR(SEARCH("WS",P6)))</formula>
    </cfRule>
  </conditionalFormatting>
  <conditionalFormatting sqref="P6">
    <cfRule type="containsText" dxfId="64" priority="63" stopIfTrue="1" operator="containsText" text="Masterarbeit">
      <formula>NOT(ISERROR(SEARCH("Masterarbeit",P6)))</formula>
    </cfRule>
    <cfRule type="containsText" dxfId="63" priority="64" stopIfTrue="1" operator="containsText" text="Masterarbeit">
      <formula>NOT(ISERROR(SEARCH("Masterarbeit",P6)))</formula>
    </cfRule>
    <cfRule type="containsText" dxfId="62" priority="65" stopIfTrue="1" operator="containsText" text="Masterarbeit">
      <formula>NOT(ISERROR(SEARCH("Masterarbeit",P6)))</formula>
    </cfRule>
    <cfRule type="containsText" dxfId="61" priority="66" stopIfTrue="1" operator="containsText" text="P 13">
      <formula>NOT(ISERROR(SEARCH("P 13",P6)))</formula>
    </cfRule>
  </conditionalFormatting>
  <conditionalFormatting sqref="P6">
    <cfRule type="cellIs" dxfId="60" priority="61" stopIfTrue="1" operator="equal">
      <formula>"Prüfg."</formula>
    </cfRule>
  </conditionalFormatting>
  <conditionalFormatting sqref="M55">
    <cfRule type="containsText" dxfId="59" priority="60" stopIfTrue="1" operator="containsText" text="WS">
      <formula>NOT(ISERROR(SEARCH("WS",M55)))</formula>
    </cfRule>
  </conditionalFormatting>
  <conditionalFormatting sqref="M55">
    <cfRule type="containsText" dxfId="58" priority="58" stopIfTrue="1" operator="containsText" text="WS">
      <formula>NOT(ISERROR(SEARCH("WS",M55)))</formula>
    </cfRule>
    <cfRule type="containsText" dxfId="57" priority="59" stopIfTrue="1" operator="containsText" text="WS">
      <formula>NOT(ISERROR(SEARCH("WS",M55)))</formula>
    </cfRule>
  </conditionalFormatting>
  <conditionalFormatting sqref="M68">
    <cfRule type="containsText" dxfId="56" priority="57" stopIfTrue="1" operator="containsText" text="WS">
      <formula>NOT(ISERROR(SEARCH("WS",M68)))</formula>
    </cfRule>
  </conditionalFormatting>
  <conditionalFormatting sqref="M68">
    <cfRule type="containsText" dxfId="55" priority="55" stopIfTrue="1" operator="containsText" text="WS">
      <formula>NOT(ISERROR(SEARCH("WS",M68)))</formula>
    </cfRule>
    <cfRule type="containsText" dxfId="54" priority="56" stopIfTrue="1" operator="containsText" text="WS">
      <formula>NOT(ISERROR(SEARCH("WS",M68)))</formula>
    </cfRule>
  </conditionalFormatting>
  <conditionalFormatting sqref="M68">
    <cfRule type="cellIs" dxfId="53" priority="54" stopIfTrue="1" operator="equal">
      <formula>"WS"</formula>
    </cfRule>
  </conditionalFormatting>
  <conditionalFormatting sqref="M68">
    <cfRule type="containsText" dxfId="52" priority="53" stopIfTrue="1" operator="containsText" text="WS">
      <formula>NOT(ISERROR(SEARCH("WS",M68)))</formula>
    </cfRule>
  </conditionalFormatting>
  <conditionalFormatting sqref="M68">
    <cfRule type="containsText" dxfId="51" priority="49" stopIfTrue="1" operator="containsText" text="Masterarbeit">
      <formula>NOT(ISERROR(SEARCH("Masterarbeit",M68)))</formula>
    </cfRule>
    <cfRule type="containsText" dxfId="50" priority="50" stopIfTrue="1" operator="containsText" text="Masterarbeit">
      <formula>NOT(ISERROR(SEARCH("Masterarbeit",M68)))</formula>
    </cfRule>
    <cfRule type="containsText" dxfId="49" priority="51" stopIfTrue="1" operator="containsText" text="Masterarbeit">
      <formula>NOT(ISERROR(SEARCH("Masterarbeit",M68)))</formula>
    </cfRule>
    <cfRule type="containsText" dxfId="48" priority="52" stopIfTrue="1" operator="containsText" text="P 13">
      <formula>NOT(ISERROR(SEARCH("P 13",M68)))</formula>
    </cfRule>
  </conditionalFormatting>
  <conditionalFormatting sqref="M68">
    <cfRule type="containsText" dxfId="47" priority="48" stopIfTrue="1" operator="containsText" text="P 13/9">
      <formula>NOT(ISERROR(SEARCH("P 13/9",M68)))</formula>
    </cfRule>
  </conditionalFormatting>
  <conditionalFormatting sqref="M68">
    <cfRule type="containsText" dxfId="46" priority="47" stopIfTrue="1" operator="containsText" text="WS">
      <formula>NOT(ISERROR(SEARCH("WS",M68)))</formula>
    </cfRule>
  </conditionalFormatting>
  <conditionalFormatting sqref="M68">
    <cfRule type="containsText" dxfId="45" priority="45" stopIfTrue="1" operator="containsText" text="WS">
      <formula>NOT(ISERROR(SEARCH("WS",M68)))</formula>
    </cfRule>
    <cfRule type="containsText" dxfId="44" priority="46" stopIfTrue="1" operator="containsText" text="WS">
      <formula>NOT(ISERROR(SEARCH("WS",M68)))</formula>
    </cfRule>
  </conditionalFormatting>
  <conditionalFormatting sqref="G57:H57">
    <cfRule type="containsText" dxfId="43" priority="44" stopIfTrue="1" operator="containsText" text="WS">
      <formula>NOT(ISERROR(SEARCH("WS",G57)))</formula>
    </cfRule>
  </conditionalFormatting>
  <conditionalFormatting sqref="G57:H57">
    <cfRule type="containsText" dxfId="42" priority="42" stopIfTrue="1" operator="containsText" text="WS">
      <formula>NOT(ISERROR(SEARCH("WS",G57)))</formula>
    </cfRule>
    <cfRule type="containsText" dxfId="41" priority="43" stopIfTrue="1" operator="containsText" text="WS">
      <formula>NOT(ISERROR(SEARCH("WS",G57)))</formula>
    </cfRule>
  </conditionalFormatting>
  <conditionalFormatting sqref="H58">
    <cfRule type="containsText" dxfId="40" priority="41" stopIfTrue="1" operator="containsText" text="WS">
      <formula>NOT(ISERROR(SEARCH("WS",H58)))</formula>
    </cfRule>
  </conditionalFormatting>
  <conditionalFormatting sqref="H58">
    <cfRule type="containsText" dxfId="39" priority="39" stopIfTrue="1" operator="containsText" text="WS">
      <formula>NOT(ISERROR(SEARCH("WS",H58)))</formula>
    </cfRule>
    <cfRule type="containsText" dxfId="38" priority="40" stopIfTrue="1" operator="containsText" text="WS">
      <formula>NOT(ISERROR(SEARCH("WS",H58)))</formula>
    </cfRule>
  </conditionalFormatting>
  <conditionalFormatting sqref="H58">
    <cfRule type="cellIs" dxfId="37" priority="38" stopIfTrue="1" operator="equal">
      <formula>"WS"</formula>
    </cfRule>
  </conditionalFormatting>
  <conditionalFormatting sqref="H58">
    <cfRule type="containsText" dxfId="36" priority="37" stopIfTrue="1" operator="containsText" text="WS">
      <formula>NOT(ISERROR(SEARCH("WS",H58)))</formula>
    </cfRule>
  </conditionalFormatting>
  <conditionalFormatting sqref="H58">
    <cfRule type="containsText" dxfId="35" priority="33" stopIfTrue="1" operator="containsText" text="Masterarbeit">
      <formula>NOT(ISERROR(SEARCH("Masterarbeit",H58)))</formula>
    </cfRule>
    <cfRule type="containsText" dxfId="34" priority="34" stopIfTrue="1" operator="containsText" text="Masterarbeit">
      <formula>NOT(ISERROR(SEARCH("Masterarbeit",H58)))</formula>
    </cfRule>
    <cfRule type="containsText" dxfId="33" priority="35" stopIfTrue="1" operator="containsText" text="Masterarbeit">
      <formula>NOT(ISERROR(SEARCH("Masterarbeit",H58)))</formula>
    </cfRule>
    <cfRule type="containsText" dxfId="32" priority="36" stopIfTrue="1" operator="containsText" text="P 13">
      <formula>NOT(ISERROR(SEARCH("P 13",H58)))</formula>
    </cfRule>
  </conditionalFormatting>
  <conditionalFormatting sqref="G58">
    <cfRule type="containsText" dxfId="31" priority="32" stopIfTrue="1" operator="containsText" text="WS">
      <formula>NOT(ISERROR(SEARCH("WS",G58)))</formula>
    </cfRule>
  </conditionalFormatting>
  <conditionalFormatting sqref="G58">
    <cfRule type="containsText" dxfId="30" priority="30" stopIfTrue="1" operator="containsText" text="WS">
      <formula>NOT(ISERROR(SEARCH("WS",G58)))</formula>
    </cfRule>
    <cfRule type="containsText" dxfId="29" priority="31" stopIfTrue="1" operator="containsText" text="WS">
      <formula>NOT(ISERROR(SEARCH("WS",G58)))</formula>
    </cfRule>
  </conditionalFormatting>
  <conditionalFormatting sqref="G58">
    <cfRule type="cellIs" dxfId="28" priority="29" stopIfTrue="1" operator="equal">
      <formula>"WS"</formula>
    </cfRule>
  </conditionalFormatting>
  <conditionalFormatting sqref="G58">
    <cfRule type="containsText" dxfId="27" priority="28" stopIfTrue="1" operator="containsText" text="WS">
      <formula>NOT(ISERROR(SEARCH("WS",G58)))</formula>
    </cfRule>
  </conditionalFormatting>
  <conditionalFormatting sqref="G58">
    <cfRule type="containsText" dxfId="26" priority="24" stopIfTrue="1" operator="containsText" text="Masterarbeit">
      <formula>NOT(ISERROR(SEARCH("Masterarbeit",G58)))</formula>
    </cfRule>
    <cfRule type="containsText" dxfId="25" priority="25" stopIfTrue="1" operator="containsText" text="Masterarbeit">
      <formula>NOT(ISERROR(SEARCH("Masterarbeit",G58)))</formula>
    </cfRule>
    <cfRule type="containsText" dxfId="24" priority="26" stopIfTrue="1" operator="containsText" text="Masterarbeit">
      <formula>NOT(ISERROR(SEARCH("Masterarbeit",G58)))</formula>
    </cfRule>
    <cfRule type="containsText" dxfId="23" priority="27" stopIfTrue="1" operator="containsText" text="P 13">
      <formula>NOT(ISERROR(SEARCH("P 13",G58)))</formula>
    </cfRule>
  </conditionalFormatting>
  <conditionalFormatting sqref="M52">
    <cfRule type="containsText" dxfId="22" priority="23" stopIfTrue="1" operator="containsText" text="Prüfg.">
      <formula>NOT(ISERROR(SEARCH("Prüfg.",M52)))</formula>
    </cfRule>
  </conditionalFormatting>
  <conditionalFormatting sqref="M52">
    <cfRule type="containsText" dxfId="21" priority="22" stopIfTrue="1" operator="containsText" text="WS">
      <formula>NOT(ISERROR(SEARCH("WS",M52)))</formula>
    </cfRule>
  </conditionalFormatting>
  <conditionalFormatting sqref="M52">
    <cfRule type="containsText" dxfId="20" priority="20" stopIfTrue="1" operator="containsText" text="WS">
      <formula>NOT(ISERROR(SEARCH("WS",M52)))</formula>
    </cfRule>
    <cfRule type="containsText" dxfId="19" priority="21" stopIfTrue="1" operator="containsText" text="WS">
      <formula>NOT(ISERROR(SEARCH("WS",M52)))</formula>
    </cfRule>
  </conditionalFormatting>
  <conditionalFormatting sqref="M52">
    <cfRule type="cellIs" dxfId="18" priority="19" stopIfTrue="1" operator="equal">
      <formula>"WS"</formula>
    </cfRule>
  </conditionalFormatting>
  <conditionalFormatting sqref="M52">
    <cfRule type="containsText" dxfId="17" priority="18" stopIfTrue="1" operator="containsText" text="WS">
      <formula>NOT(ISERROR(SEARCH("WS",M52)))</formula>
    </cfRule>
  </conditionalFormatting>
  <conditionalFormatting sqref="M52">
    <cfRule type="containsText" dxfId="16" priority="14" stopIfTrue="1" operator="containsText" text="Masterarbeit">
      <formula>NOT(ISERROR(SEARCH("Masterarbeit",M52)))</formula>
    </cfRule>
    <cfRule type="containsText" dxfId="15" priority="15" stopIfTrue="1" operator="containsText" text="Masterarbeit">
      <formula>NOT(ISERROR(SEARCH("Masterarbeit",M52)))</formula>
    </cfRule>
    <cfRule type="containsText" dxfId="14" priority="16" stopIfTrue="1" operator="containsText" text="Masterarbeit">
      <formula>NOT(ISERROR(SEARCH("Masterarbeit",M52)))</formula>
    </cfRule>
    <cfRule type="containsText" dxfId="13" priority="17" stopIfTrue="1" operator="containsText" text="P 13">
      <formula>NOT(ISERROR(SEARCH("P 13",M52)))</formula>
    </cfRule>
  </conditionalFormatting>
  <conditionalFormatting sqref="M54">
    <cfRule type="containsText" dxfId="12" priority="13" stopIfTrue="1" operator="containsText" text="WS">
      <formula>NOT(ISERROR(SEARCH("WS",M54)))</formula>
    </cfRule>
  </conditionalFormatting>
  <conditionalFormatting sqref="M54">
    <cfRule type="containsText" dxfId="11" priority="11" stopIfTrue="1" operator="containsText" text="WS">
      <formula>NOT(ISERROR(SEARCH("WS",M54)))</formula>
    </cfRule>
    <cfRule type="containsText" dxfId="10" priority="12" stopIfTrue="1" operator="containsText" text="WS">
      <formula>NOT(ISERROR(SEARCH("WS",M54)))</formula>
    </cfRule>
  </conditionalFormatting>
  <conditionalFormatting sqref="M53">
    <cfRule type="containsText" dxfId="9" priority="10" stopIfTrue="1" operator="containsText" text="Prüfg.">
      <formula>NOT(ISERROR(SEARCH("Prüfg.",M53)))</formula>
    </cfRule>
  </conditionalFormatting>
  <conditionalFormatting sqref="M53">
    <cfRule type="containsText" dxfId="8" priority="9" stopIfTrue="1" operator="containsText" text="WS">
      <formula>NOT(ISERROR(SEARCH("WS",M53)))</formula>
    </cfRule>
  </conditionalFormatting>
  <conditionalFormatting sqref="M53">
    <cfRule type="containsText" dxfId="7" priority="7" stopIfTrue="1" operator="containsText" text="WS">
      <formula>NOT(ISERROR(SEARCH("WS",M53)))</formula>
    </cfRule>
    <cfRule type="containsText" dxfId="6" priority="8" stopIfTrue="1" operator="containsText" text="WS">
      <formula>NOT(ISERROR(SEARCH("WS",M53)))</formula>
    </cfRule>
  </conditionalFormatting>
  <conditionalFormatting sqref="M53">
    <cfRule type="cellIs" dxfId="5" priority="6" stopIfTrue="1" operator="equal">
      <formula>"WS"</formula>
    </cfRule>
  </conditionalFormatting>
  <conditionalFormatting sqref="M53">
    <cfRule type="containsText" dxfId="4" priority="5" stopIfTrue="1" operator="containsText" text="WS">
      <formula>NOT(ISERROR(SEARCH("WS",M53)))</formula>
    </cfRule>
  </conditionalFormatting>
  <conditionalFormatting sqref="M53">
    <cfRule type="containsText" dxfId="3" priority="1" stopIfTrue="1" operator="containsText" text="Masterarbeit">
      <formula>NOT(ISERROR(SEARCH("Masterarbeit",M53)))</formula>
    </cfRule>
    <cfRule type="containsText" dxfId="2" priority="2" stopIfTrue="1" operator="containsText" text="Masterarbeit">
      <formula>NOT(ISERROR(SEARCH("Masterarbeit",M53)))</formula>
    </cfRule>
    <cfRule type="containsText" dxfId="1" priority="3" stopIfTrue="1" operator="containsText" text="Masterarbeit">
      <formula>NOT(ISERROR(SEARCH("Masterarbeit",M53)))</formula>
    </cfRule>
    <cfRule type="containsText" dxfId="0" priority="4" stopIfTrue="1" operator="containsText" text="P 13">
      <formula>NOT(ISERROR(SEARCH("P 13",M53)))</formula>
    </cfRule>
  </conditionalFormatting>
  <pageMargins left="0.19685039370078741" right="0.19685039370078741" top="0.39370078740157483" bottom="0.15748031496062992" header="0.15748031496062992" footer="0.15748031496062992"/>
  <pageSetup paperSize="9" scale="61" orientation="landscape" r:id="rId1"/>
  <headerFooter>
    <oddHeader>&amp;L&amp;"-,Fett"&amp;14Masterstudiengang Sonderpädagogik: Vertiefung Schulische Heilpädagogik 2016&amp;R&amp;"-,Fett"&amp;14Hochschule für Heilpädagogik Zürich HfH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"/>
  <sheetViews>
    <sheetView workbookViewId="0">
      <selection activeCell="D1" sqref="D1:E1048576"/>
    </sheetView>
  </sheetViews>
  <sheetFormatPr baseColWidth="10" defaultRowHeight="15" x14ac:dyDescent="0.25"/>
  <cols>
    <col min="1" max="1" width="13.7109375" style="81" customWidth="1"/>
    <col min="2" max="2" width="13.28515625" style="81" customWidth="1"/>
    <col min="3" max="3" width="2.28515625" style="90" customWidth="1"/>
    <col min="4" max="4" width="11.42578125" style="81"/>
    <col min="5" max="5" width="61" style="81" customWidth="1"/>
    <col min="6" max="6" width="25.42578125" customWidth="1"/>
    <col min="7" max="7" width="18.42578125" customWidth="1"/>
    <col min="8" max="8" width="34.85546875" customWidth="1"/>
  </cols>
  <sheetData>
    <row r="1" spans="1:8" s="84" customFormat="1" ht="21" x14ac:dyDescent="0.35">
      <c r="A1" s="83" t="s">
        <v>186</v>
      </c>
      <c r="B1" s="83"/>
      <c r="C1" s="87"/>
      <c r="D1" s="83"/>
      <c r="E1" s="83"/>
    </row>
    <row r="3" spans="1:8" x14ac:dyDescent="0.25">
      <c r="A3" s="222" t="s">
        <v>241</v>
      </c>
      <c r="B3" s="222" t="s">
        <v>242</v>
      </c>
      <c r="C3" s="92"/>
      <c r="D3" s="222" t="s">
        <v>177</v>
      </c>
      <c r="E3" s="222" t="s">
        <v>178</v>
      </c>
      <c r="F3" s="229" t="s">
        <v>245</v>
      </c>
      <c r="G3" s="229" t="s">
        <v>176</v>
      </c>
      <c r="H3" s="229" t="s">
        <v>246</v>
      </c>
    </row>
    <row r="4" spans="1:8" s="224" customFormat="1" x14ac:dyDescent="0.25">
      <c r="A4" s="223"/>
      <c r="B4" s="91"/>
      <c r="C4" s="91"/>
      <c r="D4" s="223"/>
      <c r="E4" s="223"/>
      <c r="F4"/>
      <c r="G4"/>
      <c r="H4"/>
    </row>
    <row r="5" spans="1:8" x14ac:dyDescent="0.25">
      <c r="A5" s="93">
        <v>8</v>
      </c>
      <c r="B5" s="131">
        <v>36</v>
      </c>
      <c r="C5" s="88"/>
      <c r="D5" s="82" t="s">
        <v>179</v>
      </c>
      <c r="E5" s="82" t="s">
        <v>313</v>
      </c>
      <c r="F5" s="148"/>
      <c r="G5" s="148"/>
      <c r="H5" s="148"/>
    </row>
    <row r="6" spans="1:8" ht="6" customHeight="1" x14ac:dyDescent="0.25">
      <c r="A6" s="35"/>
      <c r="B6" s="256"/>
    </row>
    <row r="7" spans="1:8" x14ac:dyDescent="0.25">
      <c r="A7" s="93">
        <v>11</v>
      </c>
      <c r="B7" s="131">
        <v>40</v>
      </c>
      <c r="C7" s="88"/>
      <c r="D7" s="82" t="s">
        <v>180</v>
      </c>
      <c r="E7" s="82" t="s">
        <v>314</v>
      </c>
      <c r="F7" s="148"/>
      <c r="G7" s="148"/>
      <c r="H7" s="148"/>
    </row>
    <row r="8" spans="1:8" ht="6" customHeight="1" x14ac:dyDescent="0.25">
      <c r="A8" s="35"/>
      <c r="B8" s="256"/>
    </row>
    <row r="9" spans="1:8" x14ac:dyDescent="0.25">
      <c r="A9" s="93">
        <v>14</v>
      </c>
      <c r="B9" s="131">
        <v>42</v>
      </c>
      <c r="C9" s="88"/>
      <c r="D9" s="82" t="s">
        <v>181</v>
      </c>
      <c r="E9" s="82" t="s">
        <v>315</v>
      </c>
      <c r="F9" s="148"/>
      <c r="G9" s="148"/>
      <c r="H9" s="148"/>
    </row>
    <row r="10" spans="1:8" ht="6" customHeight="1" x14ac:dyDescent="0.25">
      <c r="A10" s="35"/>
      <c r="B10" s="256"/>
    </row>
    <row r="11" spans="1:8" x14ac:dyDescent="0.25">
      <c r="A11" s="93">
        <v>17</v>
      </c>
      <c r="B11" s="131">
        <v>43</v>
      </c>
      <c r="C11" s="88"/>
      <c r="D11" s="82" t="s">
        <v>185</v>
      </c>
      <c r="E11" s="82" t="s">
        <v>316</v>
      </c>
      <c r="F11" s="148"/>
      <c r="G11" s="148"/>
      <c r="H11" s="148"/>
    </row>
    <row r="12" spans="1:8" ht="6" customHeight="1" x14ac:dyDescent="0.25">
      <c r="A12" s="35"/>
      <c r="B12" s="256"/>
    </row>
    <row r="13" spans="1:8" x14ac:dyDescent="0.25">
      <c r="A13" s="93">
        <v>19</v>
      </c>
      <c r="B13" s="131">
        <v>46</v>
      </c>
      <c r="C13" s="88"/>
      <c r="D13" s="82" t="s">
        <v>182</v>
      </c>
      <c r="E13" s="82" t="s">
        <v>317</v>
      </c>
      <c r="F13" s="148"/>
      <c r="G13" s="148"/>
      <c r="H13" s="148"/>
    </row>
    <row r="14" spans="1:8" ht="6" customHeight="1" x14ac:dyDescent="0.25">
      <c r="A14" s="35"/>
      <c r="B14" s="256"/>
    </row>
    <row r="15" spans="1:8" x14ac:dyDescent="0.25">
      <c r="A15" s="93">
        <v>24</v>
      </c>
      <c r="B15" s="93">
        <v>51</v>
      </c>
      <c r="C15" s="88"/>
      <c r="D15" s="82" t="s">
        <v>182</v>
      </c>
      <c r="E15" s="82" t="s">
        <v>317</v>
      </c>
      <c r="F15" s="148"/>
      <c r="G15" s="148"/>
      <c r="H15" s="148"/>
    </row>
    <row r="16" spans="1:8" ht="6" customHeight="1" x14ac:dyDescent="0.25">
      <c r="A16" s="35"/>
      <c r="B16" s="35"/>
    </row>
    <row r="17" spans="1:8" x14ac:dyDescent="0.25">
      <c r="A17" s="93">
        <v>26</v>
      </c>
      <c r="B17" s="93">
        <v>5</v>
      </c>
      <c r="C17" s="88"/>
      <c r="D17" s="82" t="s">
        <v>183</v>
      </c>
      <c r="E17" s="82" t="s">
        <v>318</v>
      </c>
      <c r="F17" s="148"/>
      <c r="G17" s="148"/>
      <c r="H17" s="148"/>
    </row>
    <row r="18" spans="1:8" ht="6" customHeight="1" x14ac:dyDescent="0.25">
      <c r="A18" s="35"/>
      <c r="B18" s="35"/>
    </row>
    <row r="19" spans="1:8" ht="14.25" customHeight="1" x14ac:dyDescent="0.25">
      <c r="A19" s="93">
        <v>36</v>
      </c>
      <c r="B19" s="93">
        <v>8</v>
      </c>
      <c r="C19" s="88"/>
      <c r="D19" s="82" t="s">
        <v>184</v>
      </c>
      <c r="E19" s="257" t="s">
        <v>319</v>
      </c>
      <c r="F19" s="148"/>
      <c r="G19" s="148"/>
      <c r="H19" s="148"/>
    </row>
    <row r="20" spans="1:8" ht="6" customHeight="1" x14ac:dyDescent="0.25">
      <c r="A20" s="35"/>
      <c r="B20" s="35"/>
    </row>
    <row r="21" spans="1:8" x14ac:dyDescent="0.25">
      <c r="A21" s="93">
        <v>45</v>
      </c>
      <c r="B21" s="93">
        <v>23</v>
      </c>
      <c r="C21" s="88"/>
      <c r="D21" s="82" t="s">
        <v>271</v>
      </c>
      <c r="E21" s="82" t="s">
        <v>320</v>
      </c>
      <c r="F21" s="148"/>
      <c r="G21" s="148"/>
      <c r="H21" s="148"/>
    </row>
    <row r="22" spans="1:8" ht="6" customHeight="1" x14ac:dyDescent="0.25">
      <c r="A22" s="35"/>
      <c r="B22" s="35"/>
    </row>
    <row r="23" spans="1:8" x14ac:dyDescent="0.25">
      <c r="A23" s="93">
        <v>8</v>
      </c>
      <c r="B23" s="93">
        <v>33</v>
      </c>
      <c r="C23" s="88"/>
      <c r="D23" s="82" t="s">
        <v>271</v>
      </c>
      <c r="E23" s="82" t="s">
        <v>321</v>
      </c>
      <c r="F23" s="148"/>
      <c r="G23" s="148"/>
      <c r="H23" s="148"/>
    </row>
    <row r="24" spans="1:8" ht="6" customHeight="1" x14ac:dyDescent="0.25">
      <c r="A24" s="35"/>
      <c r="B24" s="35"/>
    </row>
    <row r="25" spans="1:8" x14ac:dyDescent="0.25">
      <c r="A25" s="93">
        <v>9</v>
      </c>
      <c r="B25" s="93">
        <v>37</v>
      </c>
      <c r="C25" s="88"/>
      <c r="D25" s="82" t="s">
        <v>182</v>
      </c>
      <c r="E25" s="82" t="s">
        <v>322</v>
      </c>
      <c r="F25" s="148"/>
      <c r="G25" s="148"/>
      <c r="H25" s="148"/>
    </row>
    <row r="26" spans="1:8" ht="6" customHeight="1" x14ac:dyDescent="0.25">
      <c r="A26" s="35"/>
      <c r="B26" s="35"/>
    </row>
    <row r="27" spans="1:8" x14ac:dyDescent="0.25">
      <c r="A27" s="93">
        <v>10</v>
      </c>
      <c r="B27" s="93">
        <v>36</v>
      </c>
      <c r="C27" s="88"/>
      <c r="D27" s="82" t="s">
        <v>271</v>
      </c>
      <c r="E27" s="82" t="s">
        <v>323</v>
      </c>
      <c r="F27" s="148"/>
      <c r="G27" s="148"/>
      <c r="H27" s="148"/>
    </row>
    <row r="28" spans="1:8" ht="6" customHeight="1" x14ac:dyDescent="0.25">
      <c r="A28" s="35"/>
      <c r="B28" s="35"/>
      <c r="E28" s="258"/>
    </row>
    <row r="29" spans="1:8" x14ac:dyDescent="0.25">
      <c r="A29" s="131">
        <v>11</v>
      </c>
      <c r="B29" s="93">
        <v>38</v>
      </c>
      <c r="C29" s="88"/>
      <c r="D29" s="82" t="s">
        <v>271</v>
      </c>
      <c r="E29" s="257" t="s">
        <v>324</v>
      </c>
      <c r="F29" s="148"/>
      <c r="G29" s="148"/>
      <c r="H29" s="148"/>
    </row>
    <row r="30" spans="1:8" ht="6" customHeight="1" x14ac:dyDescent="0.25">
      <c r="A30" s="35"/>
      <c r="B30" s="35"/>
    </row>
    <row r="31" spans="1:8" x14ac:dyDescent="0.25">
      <c r="A31" s="93">
        <v>12</v>
      </c>
      <c r="B31" s="93">
        <v>39</v>
      </c>
      <c r="C31" s="88"/>
      <c r="D31" s="82" t="s">
        <v>185</v>
      </c>
      <c r="E31" s="82" t="s">
        <v>316</v>
      </c>
      <c r="F31" s="148"/>
      <c r="G31" s="148"/>
      <c r="H31" s="148"/>
    </row>
    <row r="32" spans="1:8" ht="6" customHeight="1" x14ac:dyDescent="0.25">
      <c r="A32" s="35"/>
      <c r="B32" s="35"/>
    </row>
    <row r="34" spans="1:5" s="26" customFormat="1" ht="15.75" x14ac:dyDescent="0.25">
      <c r="A34" s="85" t="s">
        <v>187</v>
      </c>
      <c r="B34" s="85"/>
      <c r="C34" s="89"/>
      <c r="D34" s="86"/>
      <c r="E34" s="86"/>
    </row>
  </sheetData>
  <pageMargins left="1.66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C1:L70"/>
  <sheetViews>
    <sheetView topLeftCell="A28" zoomScale="90" zoomScaleNormal="90" zoomScaleSheetLayoutView="100" workbookViewId="0">
      <selection activeCell="D52" sqref="D52:G52"/>
    </sheetView>
  </sheetViews>
  <sheetFormatPr baseColWidth="10" defaultRowHeight="15" x14ac:dyDescent="0.25"/>
  <cols>
    <col min="2" max="2" width="7.28515625" customWidth="1"/>
    <col min="3" max="3" width="7.85546875" customWidth="1"/>
    <col min="4" max="4" width="23" customWidth="1"/>
    <col min="5" max="5" width="11.5703125" customWidth="1"/>
    <col min="6" max="6" width="21.42578125" customWidth="1"/>
    <col min="7" max="7" width="7.5703125" customWidth="1"/>
    <col min="8" max="8" width="11.7109375" style="35" customWidth="1"/>
    <col min="9" max="9" width="13.28515625" customWidth="1"/>
  </cols>
  <sheetData>
    <row r="1" spans="3:11" ht="27" customHeight="1" x14ac:dyDescent="0.35">
      <c r="H1" s="28"/>
    </row>
    <row r="2" spans="3:11" ht="24" customHeight="1" x14ac:dyDescent="0.35">
      <c r="H2" s="28"/>
    </row>
    <row r="3" spans="3:11" ht="30" customHeight="1" x14ac:dyDescent="0.25">
      <c r="C3" s="600" t="s">
        <v>78</v>
      </c>
      <c r="D3" s="600"/>
      <c r="E3" s="600"/>
      <c r="F3" s="600"/>
      <c r="G3" s="600"/>
      <c r="H3" s="600"/>
      <c r="I3" s="600"/>
    </row>
    <row r="4" spans="3:11" x14ac:dyDescent="0.25">
      <c r="C4" s="1"/>
      <c r="D4" s="1"/>
      <c r="E4" s="1"/>
      <c r="F4" s="1"/>
      <c r="G4" s="1"/>
      <c r="H4" s="29"/>
    </row>
    <row r="5" spans="3:11" ht="18.75" x14ac:dyDescent="0.3">
      <c r="C5" s="7" t="s">
        <v>30</v>
      </c>
      <c r="D5" s="6"/>
      <c r="E5" s="1"/>
      <c r="F5" s="17"/>
      <c r="G5" s="1"/>
      <c r="H5" s="29"/>
    </row>
    <row r="6" spans="3:11" x14ac:dyDescent="0.25">
      <c r="C6" s="2"/>
      <c r="D6" s="2"/>
      <c r="E6" s="2"/>
      <c r="F6" s="2"/>
      <c r="G6" s="2"/>
      <c r="H6" s="30"/>
    </row>
    <row r="7" spans="3:11" ht="15" customHeight="1" x14ac:dyDescent="0.25">
      <c r="C7" s="11" t="s">
        <v>31</v>
      </c>
      <c r="D7" s="10"/>
      <c r="E7" s="10" t="s">
        <v>36</v>
      </c>
      <c r="F7" s="10"/>
      <c r="G7" s="12" t="s">
        <v>32</v>
      </c>
      <c r="H7" s="31"/>
      <c r="I7" s="13"/>
    </row>
    <row r="8" spans="3:11" ht="17.25" x14ac:dyDescent="0.25">
      <c r="C8" s="14"/>
      <c r="D8" s="15"/>
      <c r="E8" s="15"/>
      <c r="F8" s="15"/>
      <c r="G8" s="15" t="s">
        <v>33</v>
      </c>
      <c r="H8" s="32"/>
      <c r="I8" s="16"/>
    </row>
    <row r="9" spans="3:11" s="177" customFormat="1" ht="31.5" x14ac:dyDescent="0.25">
      <c r="C9" s="172"/>
      <c r="D9" s="173"/>
      <c r="E9" s="173"/>
      <c r="F9" s="173"/>
      <c r="G9" s="173"/>
      <c r="H9" s="174" t="s">
        <v>61</v>
      </c>
      <c r="I9" s="175" t="s">
        <v>58</v>
      </c>
      <c r="J9" s="176"/>
      <c r="K9" s="176"/>
    </row>
    <row r="10" spans="3:11" s="177" customFormat="1" ht="20.100000000000001" customHeight="1" x14ac:dyDescent="0.25">
      <c r="C10" s="178" t="s">
        <v>77</v>
      </c>
      <c r="D10" s="594" t="s">
        <v>46</v>
      </c>
      <c r="E10" s="595"/>
      <c r="F10" s="595"/>
      <c r="G10" s="596"/>
      <c r="H10" s="181" t="s">
        <v>37</v>
      </c>
      <c r="I10" s="181"/>
      <c r="J10" s="176"/>
      <c r="K10" s="176"/>
    </row>
    <row r="11" spans="3:11" s="177" customFormat="1" ht="20.100000000000001" customHeight="1" x14ac:dyDescent="0.25">
      <c r="C11" s="601" t="s">
        <v>34</v>
      </c>
      <c r="D11" s="602"/>
      <c r="E11" s="602"/>
      <c r="F11" s="602"/>
      <c r="G11" s="603"/>
      <c r="H11" s="226"/>
      <c r="I11" s="226"/>
      <c r="J11" s="176"/>
      <c r="K11" s="176"/>
    </row>
    <row r="12" spans="3:11" s="177" customFormat="1" ht="20.100000000000001" customHeight="1" x14ac:dyDescent="0.25">
      <c r="C12" s="178" t="s">
        <v>0</v>
      </c>
      <c r="D12" s="594" t="s">
        <v>228</v>
      </c>
      <c r="E12" s="595"/>
      <c r="F12" s="595"/>
      <c r="G12" s="596"/>
      <c r="H12" s="181" t="s">
        <v>37</v>
      </c>
      <c r="I12" s="181"/>
      <c r="J12" s="176"/>
      <c r="K12" s="176"/>
    </row>
    <row r="13" spans="3:11" s="177" customFormat="1" ht="20.100000000000001" customHeight="1" x14ac:dyDescent="0.25">
      <c r="C13" s="178" t="s">
        <v>1</v>
      </c>
      <c r="D13" s="594" t="s">
        <v>44</v>
      </c>
      <c r="E13" s="595"/>
      <c r="F13" s="595"/>
      <c r="G13" s="596"/>
      <c r="H13" s="174" t="s">
        <v>74</v>
      </c>
      <c r="I13" s="181"/>
      <c r="J13" s="176"/>
      <c r="K13" s="176"/>
    </row>
    <row r="14" spans="3:11" s="177" customFormat="1" ht="20.100000000000001" customHeight="1" x14ac:dyDescent="0.25">
      <c r="C14" s="178" t="s">
        <v>2</v>
      </c>
      <c r="D14" s="594" t="s">
        <v>223</v>
      </c>
      <c r="E14" s="595"/>
      <c r="F14" s="595"/>
      <c r="G14" s="596"/>
      <c r="H14" s="181" t="s">
        <v>39</v>
      </c>
      <c r="I14" s="181"/>
      <c r="J14" s="176"/>
      <c r="K14" s="176"/>
    </row>
    <row r="15" spans="3:11" s="177" customFormat="1" ht="20.100000000000001" customHeight="1" x14ac:dyDescent="0.25">
      <c r="C15" s="178" t="s">
        <v>11</v>
      </c>
      <c r="D15" s="594" t="s">
        <v>224</v>
      </c>
      <c r="E15" s="595"/>
      <c r="F15" s="595"/>
      <c r="G15" s="596"/>
      <c r="H15" s="181" t="s">
        <v>38</v>
      </c>
      <c r="I15" s="181"/>
      <c r="J15" s="176"/>
      <c r="K15" s="176"/>
    </row>
    <row r="16" spans="3:11" s="177" customFormat="1" ht="20.100000000000001" customHeight="1" x14ac:dyDescent="0.25">
      <c r="C16" s="178" t="s">
        <v>13</v>
      </c>
      <c r="D16" s="594" t="s">
        <v>210</v>
      </c>
      <c r="E16" s="595"/>
      <c r="F16" s="595"/>
      <c r="G16" s="596"/>
      <c r="H16" s="181" t="s">
        <v>38</v>
      </c>
      <c r="I16" s="181"/>
      <c r="J16" s="176"/>
      <c r="K16" s="176"/>
    </row>
    <row r="17" spans="3:12" s="177" customFormat="1" ht="20.100000000000001" customHeight="1" x14ac:dyDescent="0.25">
      <c r="C17" s="178" t="s">
        <v>17</v>
      </c>
      <c r="D17" s="594" t="s">
        <v>117</v>
      </c>
      <c r="E17" s="595"/>
      <c r="F17" s="595"/>
      <c r="G17" s="596"/>
      <c r="H17" s="181" t="s">
        <v>37</v>
      </c>
      <c r="I17" s="181"/>
      <c r="J17" s="176"/>
      <c r="K17" s="176"/>
    </row>
    <row r="18" spans="3:12" s="177" customFormat="1" ht="20.100000000000001" customHeight="1" x14ac:dyDescent="0.25">
      <c r="C18" s="178" t="s">
        <v>12</v>
      </c>
      <c r="D18" s="594" t="s">
        <v>225</v>
      </c>
      <c r="E18" s="595"/>
      <c r="F18" s="595"/>
      <c r="G18" s="596"/>
      <c r="H18" s="181" t="s">
        <v>39</v>
      </c>
      <c r="I18" s="181"/>
      <c r="J18" s="176"/>
      <c r="K18" s="176"/>
    </row>
    <row r="19" spans="3:12" s="177" customFormat="1" ht="20.100000000000001" customHeight="1" x14ac:dyDescent="0.25">
      <c r="C19" s="178" t="s">
        <v>14</v>
      </c>
      <c r="D19" s="594" t="s">
        <v>226</v>
      </c>
      <c r="E19" s="595"/>
      <c r="F19" s="595"/>
      <c r="G19" s="596"/>
      <c r="H19" s="181" t="s">
        <v>39</v>
      </c>
      <c r="I19" s="181"/>
      <c r="J19" s="176"/>
      <c r="K19" s="176"/>
    </row>
    <row r="20" spans="3:12" s="177" customFormat="1" ht="20.100000000000001" customHeight="1" x14ac:dyDescent="0.25">
      <c r="C20" s="178" t="s">
        <v>10</v>
      </c>
      <c r="D20" s="594" t="s">
        <v>227</v>
      </c>
      <c r="E20" s="595"/>
      <c r="F20" s="595"/>
      <c r="G20" s="596"/>
      <c r="H20" s="181" t="s">
        <v>37</v>
      </c>
      <c r="I20" s="181"/>
      <c r="J20" s="176"/>
      <c r="K20" s="176"/>
    </row>
    <row r="21" spans="3:12" s="177" customFormat="1" ht="20.100000000000001" customHeight="1" x14ac:dyDescent="0.25">
      <c r="C21" s="178" t="s">
        <v>8</v>
      </c>
      <c r="D21" s="594" t="s">
        <v>190</v>
      </c>
      <c r="E21" s="595"/>
      <c r="F21" s="595"/>
      <c r="G21" s="596"/>
      <c r="H21" s="181" t="s">
        <v>37</v>
      </c>
      <c r="I21" s="181"/>
      <c r="J21" s="176"/>
      <c r="K21" s="176"/>
    </row>
    <row r="22" spans="3:12" s="177" customFormat="1" ht="20.100000000000001" customHeight="1" x14ac:dyDescent="0.25">
      <c r="C22" s="178" t="s">
        <v>15</v>
      </c>
      <c r="D22" s="594" t="s">
        <v>67</v>
      </c>
      <c r="E22" s="595"/>
      <c r="F22" s="595"/>
      <c r="G22" s="596"/>
      <c r="H22" s="181" t="s">
        <v>37</v>
      </c>
      <c r="I22" s="181"/>
      <c r="J22" s="176"/>
      <c r="K22" s="176"/>
    </row>
    <row r="23" spans="3:12" s="177" customFormat="1" ht="20.100000000000001" customHeight="1" x14ac:dyDescent="0.25">
      <c r="C23" s="178" t="s">
        <v>22</v>
      </c>
      <c r="D23" s="594" t="s">
        <v>21</v>
      </c>
      <c r="E23" s="595"/>
      <c r="F23" s="595"/>
      <c r="G23" s="596"/>
      <c r="H23" s="181" t="s">
        <v>37</v>
      </c>
      <c r="I23" s="181"/>
      <c r="J23" s="176"/>
      <c r="K23" s="176"/>
    </row>
    <row r="24" spans="3:12" s="177" customFormat="1" ht="20.100000000000001" customHeight="1" x14ac:dyDescent="0.25">
      <c r="C24" s="178" t="s">
        <v>3</v>
      </c>
      <c r="D24" s="594" t="s">
        <v>19</v>
      </c>
      <c r="E24" s="595"/>
      <c r="F24" s="595"/>
      <c r="G24" s="596"/>
      <c r="H24" s="181" t="s">
        <v>37</v>
      </c>
      <c r="I24" s="181"/>
      <c r="J24" s="176"/>
      <c r="K24" s="176"/>
    </row>
    <row r="25" spans="3:12" s="177" customFormat="1" ht="20.100000000000001" customHeight="1" x14ac:dyDescent="0.25">
      <c r="C25" s="178" t="s">
        <v>5</v>
      </c>
      <c r="D25" s="594" t="s">
        <v>28</v>
      </c>
      <c r="E25" s="595"/>
      <c r="F25" s="595"/>
      <c r="G25" s="596"/>
      <c r="H25" s="181" t="s">
        <v>37</v>
      </c>
      <c r="I25" s="181"/>
      <c r="J25" s="176"/>
      <c r="K25" s="176"/>
    </row>
    <row r="26" spans="3:12" s="177" customFormat="1" ht="20.100000000000001" customHeight="1" x14ac:dyDescent="0.25">
      <c r="C26" s="178" t="s">
        <v>47</v>
      </c>
      <c r="D26" s="594" t="s">
        <v>20</v>
      </c>
      <c r="E26" s="595"/>
      <c r="F26" s="595"/>
      <c r="G26" s="596"/>
      <c r="H26" s="181" t="s">
        <v>37</v>
      </c>
      <c r="I26" s="181"/>
      <c r="J26" s="176"/>
      <c r="K26" s="176"/>
    </row>
    <row r="27" spans="3:12" s="177" customFormat="1" ht="20.100000000000001" customHeight="1" x14ac:dyDescent="0.25">
      <c r="C27" s="178" t="s">
        <v>4</v>
      </c>
      <c r="D27" s="594" t="s">
        <v>18</v>
      </c>
      <c r="E27" s="595"/>
      <c r="F27" s="595"/>
      <c r="G27" s="596"/>
      <c r="H27" s="181" t="s">
        <v>39</v>
      </c>
      <c r="I27" s="181"/>
      <c r="J27" s="176"/>
      <c r="K27" s="176"/>
    </row>
    <row r="28" spans="3:12" s="177" customFormat="1" ht="20.100000000000001" customHeight="1" x14ac:dyDescent="0.25">
      <c r="C28" s="178" t="s">
        <v>6</v>
      </c>
      <c r="D28" s="597" t="s">
        <v>23</v>
      </c>
      <c r="E28" s="598"/>
      <c r="F28" s="598"/>
      <c r="G28" s="599"/>
      <c r="H28" s="181" t="s">
        <v>40</v>
      </c>
      <c r="I28" s="181"/>
      <c r="J28" s="176"/>
      <c r="K28" s="176"/>
    </row>
    <row r="29" spans="3:12" s="177" customFormat="1" ht="20.100000000000001" customHeight="1" x14ac:dyDescent="0.25">
      <c r="C29" s="178" t="s">
        <v>9</v>
      </c>
      <c r="D29" s="597" t="s">
        <v>27</v>
      </c>
      <c r="E29" s="598"/>
      <c r="F29" s="598"/>
      <c r="G29" s="599"/>
      <c r="H29" s="181" t="s">
        <v>37</v>
      </c>
      <c r="I29" s="181"/>
      <c r="J29" s="176"/>
      <c r="K29" s="176"/>
    </row>
    <row r="30" spans="3:12" s="177" customFormat="1" ht="20.100000000000001" customHeight="1" x14ac:dyDescent="0.25">
      <c r="C30" s="178" t="s">
        <v>16</v>
      </c>
      <c r="D30" s="597" t="s">
        <v>24</v>
      </c>
      <c r="E30" s="598"/>
      <c r="F30" s="598"/>
      <c r="G30" s="599"/>
      <c r="H30" s="181" t="s">
        <v>40</v>
      </c>
      <c r="I30" s="181"/>
      <c r="J30" s="176"/>
      <c r="K30" s="176"/>
    </row>
    <row r="31" spans="3:12" s="177" customFormat="1" ht="20.100000000000001" customHeight="1" x14ac:dyDescent="0.25">
      <c r="C31" s="178" t="s">
        <v>7</v>
      </c>
      <c r="D31" s="597" t="s">
        <v>26</v>
      </c>
      <c r="E31" s="598"/>
      <c r="F31" s="598"/>
      <c r="G31" s="599"/>
      <c r="H31" s="181" t="s">
        <v>37</v>
      </c>
      <c r="I31" s="181"/>
      <c r="J31" s="176"/>
      <c r="K31" s="176"/>
    </row>
    <row r="32" spans="3:12" s="177" customFormat="1" ht="20.100000000000001" customHeight="1" x14ac:dyDescent="0.25">
      <c r="C32" s="178" t="s">
        <v>65</v>
      </c>
      <c r="D32" s="594" t="s">
        <v>29</v>
      </c>
      <c r="E32" s="595"/>
      <c r="F32" s="595"/>
      <c r="G32" s="596"/>
      <c r="H32" s="174" t="s">
        <v>66</v>
      </c>
      <c r="I32" s="181"/>
      <c r="J32" s="176"/>
      <c r="K32" s="176"/>
      <c r="L32" s="182"/>
    </row>
    <row r="33" spans="3:12" s="177" customFormat="1" ht="20.100000000000001" customHeight="1" x14ac:dyDescent="0.25">
      <c r="C33" s="178" t="s">
        <v>63</v>
      </c>
      <c r="D33" s="597" t="s">
        <v>25</v>
      </c>
      <c r="E33" s="598"/>
      <c r="F33" s="598"/>
      <c r="G33" s="599"/>
      <c r="H33" s="181" t="s">
        <v>41</v>
      </c>
      <c r="I33" s="181"/>
      <c r="J33" s="176"/>
      <c r="K33" s="176"/>
      <c r="L33" s="182"/>
    </row>
    <row r="34" spans="3:12" s="177" customFormat="1" ht="20.100000000000001" customHeight="1" x14ac:dyDescent="0.25">
      <c r="C34" s="178" t="s">
        <v>64</v>
      </c>
      <c r="D34" s="179" t="s">
        <v>229</v>
      </c>
      <c r="E34" s="180"/>
      <c r="F34" s="183" t="s">
        <v>59</v>
      </c>
      <c r="G34" s="184"/>
      <c r="H34" s="181" t="s">
        <v>232</v>
      </c>
      <c r="I34" s="181"/>
      <c r="J34" s="176"/>
      <c r="K34" s="176"/>
      <c r="L34" s="182"/>
    </row>
    <row r="35" spans="3:12" s="177" customFormat="1" ht="20.100000000000001" customHeight="1" x14ac:dyDescent="0.25">
      <c r="C35" s="178" t="s">
        <v>64</v>
      </c>
      <c r="D35" s="172" t="s">
        <v>231</v>
      </c>
      <c r="E35" s="173"/>
      <c r="F35" s="183" t="s">
        <v>230</v>
      </c>
      <c r="G35" s="184"/>
      <c r="H35" s="181" t="s">
        <v>74</v>
      </c>
      <c r="I35" s="181"/>
      <c r="J35" s="176"/>
      <c r="K35" s="176"/>
      <c r="L35" s="182"/>
    </row>
    <row r="36" spans="3:12" ht="9.75" customHeight="1" x14ac:dyDescent="0.25">
      <c r="C36" s="5"/>
    </row>
    <row r="37" spans="3:12" s="177" customFormat="1" ht="20.100000000000001" customHeight="1" x14ac:dyDescent="0.25">
      <c r="C37" s="607" t="s">
        <v>35</v>
      </c>
      <c r="D37" s="608"/>
      <c r="E37" s="608"/>
      <c r="F37" s="608"/>
      <c r="G37" s="608"/>
      <c r="H37" s="609"/>
      <c r="I37" s="226"/>
      <c r="J37" s="176"/>
      <c r="K37" s="176"/>
      <c r="L37" s="182"/>
    </row>
    <row r="38" spans="3:12" s="177" customFormat="1" ht="20.100000000000001" customHeight="1" x14ac:dyDescent="0.25">
      <c r="C38" s="178"/>
      <c r="D38" s="594" t="s">
        <v>45</v>
      </c>
      <c r="E38" s="595"/>
      <c r="F38" s="183" t="s">
        <v>60</v>
      </c>
      <c r="G38" s="185"/>
      <c r="H38" s="181" t="s">
        <v>68</v>
      </c>
      <c r="I38" s="181"/>
      <c r="J38" s="176"/>
      <c r="K38" s="176"/>
      <c r="L38" s="182"/>
    </row>
    <row r="39" spans="3:12" ht="9.75" customHeight="1" x14ac:dyDescent="0.25">
      <c r="C39" s="5"/>
    </row>
    <row r="40" spans="3:12" s="177" customFormat="1" ht="20.100000000000001" customHeight="1" x14ac:dyDescent="0.25">
      <c r="C40" s="607" t="s">
        <v>48</v>
      </c>
      <c r="D40" s="608"/>
      <c r="E40" s="608"/>
      <c r="F40" s="608"/>
      <c r="G40" s="609"/>
      <c r="H40" s="225"/>
      <c r="I40" s="226"/>
      <c r="J40" s="176"/>
      <c r="K40" s="176"/>
      <c r="L40" s="182"/>
    </row>
    <row r="41" spans="3:12" s="177" customFormat="1" ht="20.100000000000001" customHeight="1" x14ac:dyDescent="0.25">
      <c r="C41" s="178" t="s">
        <v>72</v>
      </c>
      <c r="D41" s="594" t="s">
        <v>49</v>
      </c>
      <c r="E41" s="595"/>
      <c r="F41" s="595"/>
      <c r="G41" s="596"/>
      <c r="H41" s="185"/>
      <c r="I41" s="181"/>
      <c r="J41" s="176"/>
      <c r="K41" s="176"/>
      <c r="L41" s="182"/>
    </row>
    <row r="42" spans="3:12" s="177" customFormat="1" ht="20.100000000000001" customHeight="1" x14ac:dyDescent="0.25">
      <c r="C42" s="178" t="s">
        <v>71</v>
      </c>
      <c r="D42" s="594" t="s">
        <v>50</v>
      </c>
      <c r="E42" s="595"/>
      <c r="F42" s="595"/>
      <c r="G42" s="596"/>
      <c r="H42" s="185"/>
      <c r="I42" s="181"/>
      <c r="J42" s="176"/>
      <c r="K42" s="176"/>
      <c r="L42" s="182"/>
    </row>
    <row r="43" spans="3:12" s="177" customFormat="1" ht="20.100000000000001" customHeight="1" x14ac:dyDescent="0.25">
      <c r="C43" s="178"/>
      <c r="D43" s="594" t="s">
        <v>69</v>
      </c>
      <c r="E43" s="595"/>
      <c r="F43" s="595"/>
      <c r="G43" s="596"/>
      <c r="H43" s="185"/>
      <c r="I43" s="181"/>
      <c r="J43" s="176"/>
      <c r="K43" s="176"/>
    </row>
    <row r="44" spans="3:12" s="177" customFormat="1" ht="20.100000000000001" customHeight="1" x14ac:dyDescent="0.25">
      <c r="C44" s="178" t="s">
        <v>70</v>
      </c>
      <c r="D44" s="613" t="s">
        <v>75</v>
      </c>
      <c r="E44" s="614"/>
      <c r="F44" s="614"/>
      <c r="G44" s="615"/>
      <c r="H44" s="185"/>
      <c r="I44" s="181"/>
      <c r="J44" s="176"/>
      <c r="K44" s="176"/>
    </row>
    <row r="45" spans="3:12" s="177" customFormat="1" ht="20.100000000000001" customHeight="1" x14ac:dyDescent="0.25">
      <c r="C45" s="178" t="s">
        <v>73</v>
      </c>
      <c r="D45" s="594" t="s">
        <v>18</v>
      </c>
      <c r="E45" s="595"/>
      <c r="F45" s="595"/>
      <c r="G45" s="596"/>
      <c r="H45" s="185"/>
      <c r="I45" s="181"/>
      <c r="J45" s="176"/>
      <c r="K45" s="176"/>
    </row>
    <row r="46" spans="3:12" ht="9.75" customHeight="1" x14ac:dyDescent="0.25">
      <c r="C46" s="5"/>
    </row>
    <row r="47" spans="3:12" s="177" customFormat="1" ht="20.100000000000001" customHeight="1" x14ac:dyDescent="0.25">
      <c r="C47" s="607" t="s">
        <v>76</v>
      </c>
      <c r="D47" s="608"/>
      <c r="E47" s="608"/>
      <c r="F47" s="608"/>
      <c r="G47" s="609"/>
      <c r="H47" s="225"/>
      <c r="I47" s="226"/>
      <c r="J47" s="176"/>
      <c r="K47" s="176"/>
    </row>
    <row r="48" spans="3:12" s="177" customFormat="1" ht="20.100000000000001" customHeight="1" x14ac:dyDescent="0.25">
      <c r="C48" s="178" t="s">
        <v>72</v>
      </c>
      <c r="D48" s="594" t="s">
        <v>210</v>
      </c>
      <c r="E48" s="595"/>
      <c r="F48" s="595"/>
      <c r="G48" s="596"/>
      <c r="H48" s="185"/>
      <c r="I48" s="181"/>
      <c r="J48" s="176"/>
      <c r="K48" s="176"/>
    </row>
    <row r="49" spans="3:11" s="177" customFormat="1" ht="20.100000000000001" customHeight="1" x14ac:dyDescent="0.25">
      <c r="C49" s="178" t="s">
        <v>71</v>
      </c>
      <c r="D49" s="610" t="s">
        <v>233</v>
      </c>
      <c r="E49" s="611"/>
      <c r="F49" s="611"/>
      <c r="G49" s="612"/>
      <c r="H49" s="185"/>
      <c r="I49" s="181"/>
      <c r="J49" s="176"/>
      <c r="K49" s="176"/>
    </row>
    <row r="50" spans="3:11" s="177" customFormat="1" ht="20.100000000000001" customHeight="1" x14ac:dyDescent="0.25">
      <c r="C50" s="178"/>
      <c r="D50" s="604" t="s">
        <v>234</v>
      </c>
      <c r="E50" s="605"/>
      <c r="F50" s="605"/>
      <c r="G50" s="606"/>
      <c r="H50" s="185"/>
      <c r="I50" s="181"/>
      <c r="J50" s="176"/>
      <c r="K50" s="176"/>
    </row>
    <row r="51" spans="3:11" s="177" customFormat="1" ht="20.100000000000001" customHeight="1" x14ac:dyDescent="0.25">
      <c r="C51" s="178" t="s">
        <v>70</v>
      </c>
      <c r="D51" s="594" t="s">
        <v>51</v>
      </c>
      <c r="E51" s="595"/>
      <c r="F51" s="595"/>
      <c r="G51" s="596"/>
      <c r="H51" s="185"/>
      <c r="I51" s="181"/>
      <c r="J51" s="176"/>
      <c r="K51" s="176"/>
    </row>
    <row r="52" spans="3:11" s="177" customFormat="1" ht="20.100000000000001" customHeight="1" x14ac:dyDescent="0.25">
      <c r="C52" s="178" t="s">
        <v>73</v>
      </c>
      <c r="D52" s="594" t="s">
        <v>54</v>
      </c>
      <c r="E52" s="595"/>
      <c r="F52" s="595"/>
      <c r="G52" s="596"/>
      <c r="H52" s="185"/>
      <c r="I52" s="181"/>
      <c r="J52" s="176"/>
      <c r="K52" s="176"/>
    </row>
    <row r="53" spans="3:11" ht="9.75" customHeight="1" x14ac:dyDescent="0.25">
      <c r="C53" s="5"/>
    </row>
    <row r="54" spans="3:11" s="177" customFormat="1" ht="20.100000000000001" customHeight="1" x14ac:dyDescent="0.25">
      <c r="C54" s="607" t="s">
        <v>52</v>
      </c>
      <c r="D54" s="608"/>
      <c r="E54" s="608"/>
      <c r="F54" s="608"/>
      <c r="G54" s="609"/>
      <c r="H54" s="225"/>
      <c r="I54" s="226"/>
      <c r="J54" s="176"/>
      <c r="K54" s="176"/>
    </row>
    <row r="55" spans="3:11" s="177" customFormat="1" ht="20.100000000000001" customHeight="1" x14ac:dyDescent="0.25">
      <c r="C55" s="178"/>
      <c r="D55" s="594" t="s">
        <v>55</v>
      </c>
      <c r="E55" s="595"/>
      <c r="F55" s="595"/>
      <c r="G55" s="596"/>
      <c r="H55" s="185"/>
      <c r="I55" s="181"/>
      <c r="J55" s="176"/>
      <c r="K55" s="176"/>
    </row>
    <row r="56" spans="3:11" s="177" customFormat="1" ht="20.100000000000001" customHeight="1" x14ac:dyDescent="0.25">
      <c r="C56" s="178"/>
      <c r="D56" s="594" t="s">
        <v>56</v>
      </c>
      <c r="E56" s="595"/>
      <c r="F56" s="595"/>
      <c r="G56" s="596"/>
      <c r="H56" s="185"/>
      <c r="I56" s="181"/>
      <c r="J56" s="176"/>
      <c r="K56" s="176"/>
    </row>
    <row r="57" spans="3:11" s="177" customFormat="1" ht="20.100000000000001" customHeight="1" x14ac:dyDescent="0.25">
      <c r="C57" s="178"/>
      <c r="D57" s="594" t="s">
        <v>57</v>
      </c>
      <c r="E57" s="595"/>
      <c r="F57" s="595"/>
      <c r="G57" s="596"/>
      <c r="H57" s="185"/>
      <c r="I57" s="181"/>
      <c r="J57" s="176"/>
      <c r="K57" s="176"/>
    </row>
    <row r="58" spans="3:11" s="177" customFormat="1" ht="20.100000000000001" customHeight="1" x14ac:dyDescent="0.25">
      <c r="C58" s="178"/>
      <c r="D58" s="594" t="s">
        <v>53</v>
      </c>
      <c r="E58" s="595"/>
      <c r="F58" s="595"/>
      <c r="G58" s="596"/>
      <c r="H58" s="185"/>
      <c r="I58" s="186"/>
    </row>
    <row r="59" spans="3:11" s="177" customFormat="1" ht="20.100000000000001" customHeight="1" x14ac:dyDescent="0.25">
      <c r="C59" s="178"/>
      <c r="D59" s="178"/>
      <c r="E59" s="178"/>
      <c r="F59" s="178"/>
      <c r="G59" s="187" t="s">
        <v>62</v>
      </c>
      <c r="H59" s="184"/>
      <c r="I59" s="188"/>
    </row>
    <row r="60" spans="3:11" ht="20.100000000000001" customHeight="1" x14ac:dyDescent="0.25">
      <c r="C60" s="8" t="s">
        <v>235</v>
      </c>
      <c r="D60" s="8"/>
      <c r="E60" s="8"/>
      <c r="F60" s="8"/>
      <c r="G60" s="9"/>
      <c r="H60" s="33"/>
      <c r="I60" s="3"/>
    </row>
    <row r="61" spans="3:11" ht="15.75" x14ac:dyDescent="0.25">
      <c r="C61" s="3" t="s">
        <v>236</v>
      </c>
      <c r="D61" s="3"/>
      <c r="E61" s="3"/>
      <c r="F61" s="3"/>
      <c r="G61" s="3"/>
      <c r="H61" s="34"/>
      <c r="I61" s="4"/>
    </row>
    <row r="62" spans="3:11" ht="15.75" x14ac:dyDescent="0.25">
      <c r="C62" s="3" t="s">
        <v>237</v>
      </c>
      <c r="D62" s="3"/>
      <c r="E62" s="3"/>
      <c r="F62" s="3"/>
      <c r="G62" s="3"/>
      <c r="H62" s="34"/>
      <c r="I62" s="4"/>
    </row>
    <row r="63" spans="3:11" ht="9.75" customHeight="1" x14ac:dyDescent="0.25">
      <c r="C63" s="5"/>
    </row>
    <row r="64" spans="3:11" ht="15.75" x14ac:dyDescent="0.25">
      <c r="C64" s="227" t="s">
        <v>238</v>
      </c>
      <c r="D64" s="3"/>
      <c r="E64" s="3"/>
      <c r="F64" s="3"/>
      <c r="G64" s="3"/>
      <c r="H64" s="34"/>
      <c r="I64" s="4"/>
    </row>
    <row r="65" spans="3:9" ht="15.75" x14ac:dyDescent="0.25">
      <c r="C65" s="3"/>
      <c r="D65" s="3"/>
      <c r="E65" s="3"/>
      <c r="F65" s="3"/>
      <c r="G65" s="3"/>
      <c r="H65" s="34"/>
      <c r="I65" s="4"/>
    </row>
    <row r="66" spans="3:9" ht="15.75" x14ac:dyDescent="0.25">
      <c r="C66" s="3" t="s">
        <v>42</v>
      </c>
      <c r="D66" s="3"/>
      <c r="E66" s="3"/>
      <c r="F66" s="3"/>
      <c r="G66" s="3"/>
      <c r="H66" s="34"/>
      <c r="I66" s="4"/>
    </row>
    <row r="67" spans="3:9" ht="15.75" x14ac:dyDescent="0.25">
      <c r="C67" s="4" t="s">
        <v>43</v>
      </c>
      <c r="D67" s="4"/>
      <c r="E67" s="4"/>
      <c r="F67" s="4"/>
      <c r="G67" s="4"/>
      <c r="H67" s="34"/>
      <c r="I67" s="4"/>
    </row>
    <row r="68" spans="3:9" ht="15.75" x14ac:dyDescent="0.25">
      <c r="C68" s="4"/>
      <c r="D68" s="4"/>
      <c r="E68" s="4"/>
      <c r="F68" s="4"/>
      <c r="G68" s="4"/>
      <c r="H68" s="34"/>
      <c r="I68" s="4"/>
    </row>
    <row r="69" spans="3:9" ht="15.75" x14ac:dyDescent="0.25">
      <c r="C69" s="189" t="s">
        <v>239</v>
      </c>
      <c r="D69" s="4"/>
      <c r="E69" s="4"/>
      <c r="F69" s="4"/>
      <c r="G69" s="4"/>
      <c r="H69" s="34"/>
      <c r="I69" s="4"/>
    </row>
    <row r="70" spans="3:9" x14ac:dyDescent="0.25">
      <c r="C70" s="5"/>
    </row>
  </sheetData>
  <mergeCells count="44">
    <mergeCell ref="D41:G41"/>
    <mergeCell ref="C40:G40"/>
    <mergeCell ref="D49:G49"/>
    <mergeCell ref="D58:G58"/>
    <mergeCell ref="D51:G51"/>
    <mergeCell ref="D52:G52"/>
    <mergeCell ref="C54:G54"/>
    <mergeCell ref="D55:G55"/>
    <mergeCell ref="D56:G56"/>
    <mergeCell ref="D57:G57"/>
    <mergeCell ref="C47:G47"/>
    <mergeCell ref="D48:G48"/>
    <mergeCell ref="D42:G42"/>
    <mergeCell ref="D43:G43"/>
    <mergeCell ref="D44:G44"/>
    <mergeCell ref="D45:G45"/>
    <mergeCell ref="D50:G50"/>
    <mergeCell ref="D13:G13"/>
    <mergeCell ref="D38:E38"/>
    <mergeCell ref="D32:G32"/>
    <mergeCell ref="D28:G28"/>
    <mergeCell ref="D29:G29"/>
    <mergeCell ref="D27:G27"/>
    <mergeCell ref="D30:G30"/>
    <mergeCell ref="D24:G24"/>
    <mergeCell ref="D20:G20"/>
    <mergeCell ref="D17:G17"/>
    <mergeCell ref="D21:G21"/>
    <mergeCell ref="C37:H37"/>
    <mergeCell ref="D26:G26"/>
    <mergeCell ref="D31:G31"/>
    <mergeCell ref="D25:G25"/>
    <mergeCell ref="D22:G22"/>
    <mergeCell ref="D23:G23"/>
    <mergeCell ref="D33:G33"/>
    <mergeCell ref="D18:G18"/>
    <mergeCell ref="C3:I3"/>
    <mergeCell ref="D14:G14"/>
    <mergeCell ref="D15:G15"/>
    <mergeCell ref="D16:G16"/>
    <mergeCell ref="D10:G10"/>
    <mergeCell ref="C11:G11"/>
    <mergeCell ref="D12:G12"/>
    <mergeCell ref="D19:G19"/>
  </mergeCells>
  <pageMargins left="0.70866141732283461" right="0.70866141732283461" top="0.3543307086614173" bottom="0.15748031496062992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J67"/>
  <sheetViews>
    <sheetView zoomScale="110" zoomScaleNormal="110" workbookViewId="0">
      <selection activeCell="G11" sqref="G11"/>
    </sheetView>
  </sheetViews>
  <sheetFormatPr baseColWidth="10" defaultRowHeight="15" x14ac:dyDescent="0.25"/>
  <cols>
    <col min="1" max="1" width="4.28515625" style="97" customWidth="1"/>
    <col min="2" max="2" width="4.140625" style="97" customWidth="1"/>
    <col min="3" max="3" width="46.5703125" style="97" customWidth="1"/>
    <col min="4" max="4" width="7.42578125" style="97" customWidth="1"/>
    <col min="5" max="5" width="4.85546875" style="97" customWidth="1"/>
    <col min="6" max="6" width="4.140625" style="97" customWidth="1"/>
    <col min="7" max="7" width="46.5703125" style="97" customWidth="1"/>
    <col min="8" max="8" width="7.42578125" style="97" customWidth="1"/>
    <col min="9" max="16384" width="11.42578125" style="97"/>
  </cols>
  <sheetData>
    <row r="1" spans="1:10" x14ac:dyDescent="0.25">
      <c r="A1" s="618" t="s">
        <v>79</v>
      </c>
      <c r="B1" s="619"/>
      <c r="C1" s="619"/>
      <c r="D1" s="619"/>
      <c r="E1" s="619"/>
      <c r="F1" s="619"/>
      <c r="G1" s="619"/>
      <c r="H1" s="96"/>
    </row>
    <row r="2" spans="1:10" ht="15.75" x14ac:dyDescent="0.25">
      <c r="A2" s="620" t="s">
        <v>80</v>
      </c>
      <c r="B2" s="621"/>
      <c r="C2" s="621"/>
      <c r="D2" s="621"/>
      <c r="E2" s="621"/>
      <c r="F2" s="621"/>
      <c r="G2" s="621"/>
      <c r="H2" s="98"/>
    </row>
    <row r="3" spans="1:10" x14ac:dyDescent="0.25">
      <c r="A3" s="622" t="s">
        <v>81</v>
      </c>
      <c r="B3" s="623"/>
      <c r="C3" s="623"/>
      <c r="D3" s="623"/>
      <c r="E3" s="623"/>
      <c r="F3" s="623"/>
      <c r="G3" s="623"/>
      <c r="H3" s="99"/>
    </row>
    <row r="4" spans="1:10" ht="14.1" customHeight="1" x14ac:dyDescent="0.25">
      <c r="A4" s="100" t="s">
        <v>82</v>
      </c>
      <c r="B4" s="100"/>
      <c r="C4" s="101" t="s">
        <v>83</v>
      </c>
      <c r="D4" s="101"/>
      <c r="E4" s="100" t="s">
        <v>82</v>
      </c>
      <c r="F4" s="100"/>
      <c r="G4" s="101" t="s">
        <v>84</v>
      </c>
      <c r="H4" s="101"/>
    </row>
    <row r="5" spans="1:10" ht="14.1" customHeight="1" x14ac:dyDescent="0.25">
      <c r="A5" s="100" t="s">
        <v>85</v>
      </c>
      <c r="B5" s="100"/>
      <c r="C5" s="101" t="s">
        <v>86</v>
      </c>
      <c r="D5" s="102" t="s">
        <v>87</v>
      </c>
      <c r="E5" s="100" t="s">
        <v>85</v>
      </c>
      <c r="F5" s="100"/>
      <c r="G5" s="101" t="s">
        <v>88</v>
      </c>
      <c r="H5" s="103" t="s">
        <v>87</v>
      </c>
    </row>
    <row r="6" spans="1:10" ht="24.75" x14ac:dyDescent="0.25">
      <c r="A6" s="100"/>
      <c r="B6" s="100"/>
      <c r="C6" s="101" t="s">
        <v>34</v>
      </c>
      <c r="D6" s="104" t="s">
        <v>89</v>
      </c>
      <c r="E6" s="100"/>
      <c r="F6" s="100"/>
      <c r="G6" s="101" t="s">
        <v>34</v>
      </c>
      <c r="H6" s="104" t="s">
        <v>89</v>
      </c>
      <c r="J6" s="105" t="s">
        <v>103</v>
      </c>
    </row>
    <row r="7" spans="1:10" ht="14.1" customHeight="1" x14ac:dyDescent="0.25">
      <c r="A7" s="100">
        <v>33</v>
      </c>
      <c r="B7" s="100"/>
      <c r="C7" s="106" t="s">
        <v>193</v>
      </c>
      <c r="D7" s="107"/>
      <c r="E7" s="100">
        <v>33</v>
      </c>
      <c r="F7" s="100"/>
      <c r="G7" s="106" t="s">
        <v>195</v>
      </c>
      <c r="H7" s="107"/>
    </row>
    <row r="8" spans="1:10" ht="14.1" customHeight="1" x14ac:dyDescent="0.25">
      <c r="A8" s="100">
        <v>34</v>
      </c>
      <c r="B8" s="100"/>
      <c r="C8" s="108"/>
      <c r="D8" s="109"/>
      <c r="E8" s="100">
        <v>34</v>
      </c>
      <c r="F8" s="100"/>
      <c r="G8" s="108"/>
      <c r="H8" s="109" t="s">
        <v>90</v>
      </c>
      <c r="J8" s="97" t="s">
        <v>104</v>
      </c>
    </row>
    <row r="9" spans="1:10" ht="14.1" customHeight="1" x14ac:dyDescent="0.25">
      <c r="A9" s="100">
        <v>35</v>
      </c>
      <c r="B9" s="100"/>
      <c r="C9" s="108"/>
      <c r="D9" s="109"/>
      <c r="E9" s="100">
        <v>35</v>
      </c>
      <c r="F9" s="100"/>
      <c r="G9" s="110"/>
      <c r="H9" s="111" t="s">
        <v>90</v>
      </c>
    </row>
    <row r="10" spans="1:10" ht="14.1" customHeight="1" x14ac:dyDescent="0.25">
      <c r="A10" s="624">
        <v>36</v>
      </c>
      <c r="B10" s="630"/>
      <c r="C10" s="628"/>
      <c r="D10" s="626"/>
      <c r="E10" s="624">
        <v>36</v>
      </c>
      <c r="F10" s="136" t="s">
        <v>10</v>
      </c>
      <c r="G10" s="136" t="s">
        <v>256</v>
      </c>
      <c r="H10" s="616"/>
    </row>
    <row r="11" spans="1:10" ht="15" customHeight="1" x14ac:dyDescent="0.25">
      <c r="A11" s="625"/>
      <c r="B11" s="631"/>
      <c r="C11" s="629"/>
      <c r="D11" s="627"/>
      <c r="E11" s="625"/>
      <c r="F11" s="136" t="s">
        <v>8</v>
      </c>
      <c r="G11" s="95" t="s">
        <v>257</v>
      </c>
      <c r="H11" s="617"/>
      <c r="J11" s="97" t="s">
        <v>105</v>
      </c>
    </row>
    <row r="12" spans="1:10" ht="24" x14ac:dyDescent="0.25">
      <c r="A12" s="18">
        <v>37</v>
      </c>
      <c r="B12" s="136" t="s">
        <v>91</v>
      </c>
      <c r="C12" s="95" t="s">
        <v>191</v>
      </c>
      <c r="D12" s="137"/>
      <c r="E12" s="18">
        <v>37</v>
      </c>
      <c r="F12" s="127"/>
      <c r="G12" s="159"/>
      <c r="H12" s="135"/>
      <c r="J12" s="97" t="s">
        <v>240</v>
      </c>
    </row>
    <row r="13" spans="1:10" ht="14.1" customHeight="1" x14ac:dyDescent="0.25">
      <c r="A13" s="18">
        <v>38</v>
      </c>
      <c r="B13" s="138" t="s">
        <v>2</v>
      </c>
      <c r="C13" s="20" t="s">
        <v>211</v>
      </c>
      <c r="D13" s="139" t="s">
        <v>90</v>
      </c>
      <c r="E13" s="18">
        <v>38</v>
      </c>
      <c r="F13" s="138" t="s">
        <v>15</v>
      </c>
      <c r="G13" s="95" t="s">
        <v>92</v>
      </c>
      <c r="H13" s="139" t="s">
        <v>90</v>
      </c>
      <c r="J13" s="97" t="s">
        <v>108</v>
      </c>
    </row>
    <row r="14" spans="1:10" ht="14.1" customHeight="1" x14ac:dyDescent="0.25">
      <c r="A14" s="18">
        <v>39</v>
      </c>
      <c r="B14" s="138"/>
      <c r="C14" s="20" t="s">
        <v>211</v>
      </c>
      <c r="D14" s="139" t="s">
        <v>90</v>
      </c>
      <c r="E14" s="18">
        <v>39</v>
      </c>
      <c r="F14" s="138"/>
      <c r="G14" s="95" t="s">
        <v>92</v>
      </c>
      <c r="H14" s="139" t="s">
        <v>90</v>
      </c>
      <c r="J14" s="97" t="s">
        <v>110</v>
      </c>
    </row>
    <row r="15" spans="1:10" ht="14.1" customHeight="1" x14ac:dyDescent="0.25">
      <c r="A15" s="18">
        <v>40</v>
      </c>
      <c r="B15" s="138"/>
      <c r="C15" s="20" t="s">
        <v>211</v>
      </c>
      <c r="D15" s="139" t="s">
        <v>90</v>
      </c>
      <c r="E15" s="18">
        <v>40</v>
      </c>
      <c r="F15" s="138" t="s">
        <v>22</v>
      </c>
      <c r="G15" s="95" t="s">
        <v>21</v>
      </c>
      <c r="H15" s="139" t="s">
        <v>90</v>
      </c>
      <c r="J15" s="97" t="s">
        <v>106</v>
      </c>
    </row>
    <row r="16" spans="1:10" ht="14.1" customHeight="1" x14ac:dyDescent="0.25">
      <c r="A16" s="18">
        <v>41</v>
      </c>
      <c r="B16" s="138"/>
      <c r="C16" s="20" t="s">
        <v>211</v>
      </c>
      <c r="D16" s="139" t="s">
        <v>90</v>
      </c>
      <c r="E16" s="18">
        <v>41</v>
      </c>
      <c r="F16" s="138"/>
      <c r="G16" s="95" t="s">
        <v>21</v>
      </c>
      <c r="H16" s="139" t="s">
        <v>90</v>
      </c>
      <c r="J16" s="97" t="s">
        <v>109</v>
      </c>
    </row>
    <row r="17" spans="1:10" ht="14.1" customHeight="1" x14ac:dyDescent="0.25">
      <c r="A17" s="18">
        <v>42</v>
      </c>
      <c r="B17" s="138"/>
      <c r="C17" s="20" t="s">
        <v>211</v>
      </c>
      <c r="D17" s="139" t="s">
        <v>90</v>
      </c>
      <c r="E17" s="18">
        <v>42</v>
      </c>
      <c r="F17" s="138" t="s">
        <v>3</v>
      </c>
      <c r="G17" s="95" t="s">
        <v>19</v>
      </c>
      <c r="H17" s="139" t="s">
        <v>90</v>
      </c>
      <c r="J17" s="97" t="s">
        <v>111</v>
      </c>
    </row>
    <row r="18" spans="1:10" ht="14.1" customHeight="1" x14ac:dyDescent="0.25">
      <c r="A18" s="18">
        <v>43</v>
      </c>
      <c r="B18" s="140" t="s">
        <v>2</v>
      </c>
      <c r="C18" s="117" t="s">
        <v>211</v>
      </c>
      <c r="D18" s="139" t="s">
        <v>90</v>
      </c>
      <c r="E18" s="18">
        <v>43</v>
      </c>
      <c r="F18" s="138"/>
      <c r="G18" s="95" t="s">
        <v>19</v>
      </c>
      <c r="H18" s="139" t="s">
        <v>90</v>
      </c>
      <c r="J18" s="97" t="s">
        <v>107</v>
      </c>
    </row>
    <row r="19" spans="1:10" ht="14.1" customHeight="1" x14ac:dyDescent="0.25">
      <c r="A19" s="18">
        <v>44</v>
      </c>
      <c r="B19" s="138" t="s">
        <v>17</v>
      </c>
      <c r="C19" s="141" t="s">
        <v>117</v>
      </c>
      <c r="D19" s="139" t="s">
        <v>90</v>
      </c>
      <c r="E19" s="18">
        <v>44</v>
      </c>
      <c r="F19" s="140" t="s">
        <v>1</v>
      </c>
      <c r="G19" s="160" t="s">
        <v>94</v>
      </c>
      <c r="H19" s="139" t="s">
        <v>90</v>
      </c>
      <c r="J19" s="97" t="s">
        <v>46</v>
      </c>
    </row>
    <row r="20" spans="1:10" ht="14.1" customHeight="1" x14ac:dyDescent="0.25">
      <c r="A20" s="18">
        <v>45</v>
      </c>
      <c r="B20" s="138" t="s">
        <v>11</v>
      </c>
      <c r="C20" s="20" t="s">
        <v>212</v>
      </c>
      <c r="D20" s="139" t="s">
        <v>90</v>
      </c>
      <c r="E20" s="18">
        <v>45</v>
      </c>
      <c r="F20" s="138" t="s">
        <v>5</v>
      </c>
      <c r="G20" s="95" t="s">
        <v>28</v>
      </c>
      <c r="H20" s="139" t="s">
        <v>90</v>
      </c>
    </row>
    <row r="21" spans="1:10" ht="14.1" customHeight="1" x14ac:dyDescent="0.25">
      <c r="A21" s="18">
        <v>46</v>
      </c>
      <c r="B21" s="138"/>
      <c r="C21" s="20" t="s">
        <v>209</v>
      </c>
      <c r="D21" s="139" t="s">
        <v>90</v>
      </c>
      <c r="E21" s="18">
        <v>46</v>
      </c>
      <c r="F21" s="138"/>
      <c r="G21" s="95" t="s">
        <v>28</v>
      </c>
      <c r="H21" s="139" t="s">
        <v>90</v>
      </c>
    </row>
    <row r="22" spans="1:10" ht="14.1" customHeight="1" x14ac:dyDescent="0.25">
      <c r="A22" s="18">
        <v>47</v>
      </c>
      <c r="B22" s="140"/>
      <c r="C22" s="134" t="s">
        <v>212</v>
      </c>
      <c r="D22" s="139" t="s">
        <v>90</v>
      </c>
      <c r="E22" s="18">
        <v>47</v>
      </c>
      <c r="F22" s="138" t="s">
        <v>47</v>
      </c>
      <c r="G22" s="95" t="s">
        <v>20</v>
      </c>
      <c r="H22" s="139" t="s">
        <v>90</v>
      </c>
      <c r="J22" s="105" t="s">
        <v>243</v>
      </c>
    </row>
    <row r="23" spans="1:10" ht="14.1" customHeight="1" x14ac:dyDescent="0.25">
      <c r="A23" s="18">
        <v>48</v>
      </c>
      <c r="B23" s="140"/>
      <c r="C23" s="134" t="s">
        <v>212</v>
      </c>
      <c r="D23" s="139" t="s">
        <v>90</v>
      </c>
      <c r="E23" s="18">
        <v>48</v>
      </c>
      <c r="F23" s="138"/>
      <c r="G23" s="95" t="s">
        <v>20</v>
      </c>
      <c r="H23" s="139" t="s">
        <v>90</v>
      </c>
      <c r="J23" s="105" t="s">
        <v>244</v>
      </c>
    </row>
    <row r="24" spans="1:10" ht="14.1" customHeight="1" x14ac:dyDescent="0.25">
      <c r="A24" s="18">
        <v>49</v>
      </c>
      <c r="B24" s="138" t="s">
        <v>13</v>
      </c>
      <c r="C24" s="142" t="s">
        <v>210</v>
      </c>
      <c r="D24" s="139" t="s">
        <v>90</v>
      </c>
      <c r="E24" s="18">
        <v>49</v>
      </c>
      <c r="F24" s="138" t="s">
        <v>254</v>
      </c>
      <c r="G24" s="95" t="s">
        <v>255</v>
      </c>
      <c r="H24" s="139" t="s">
        <v>90</v>
      </c>
    </row>
    <row r="25" spans="1:10" ht="14.1" customHeight="1" x14ac:dyDescent="0.25">
      <c r="A25" s="18">
        <v>50</v>
      </c>
      <c r="B25" s="138" t="s">
        <v>17</v>
      </c>
      <c r="C25" s="141" t="s">
        <v>29</v>
      </c>
      <c r="D25" s="139" t="s">
        <v>90</v>
      </c>
      <c r="E25" s="18">
        <v>50</v>
      </c>
      <c r="F25" s="138"/>
      <c r="G25" s="95" t="s">
        <v>255</v>
      </c>
      <c r="H25" s="139" t="s">
        <v>90</v>
      </c>
    </row>
    <row r="26" spans="1:10" ht="14.1" customHeight="1" x14ac:dyDescent="0.25">
      <c r="A26" s="18">
        <v>51</v>
      </c>
      <c r="B26" s="140" t="s">
        <v>1</v>
      </c>
      <c r="C26" s="117" t="s">
        <v>94</v>
      </c>
      <c r="D26" s="139" t="s">
        <v>90</v>
      </c>
      <c r="E26" s="18">
        <v>51</v>
      </c>
      <c r="F26" s="140" t="s">
        <v>1</v>
      </c>
      <c r="G26" s="160" t="s">
        <v>95</v>
      </c>
      <c r="H26" s="139" t="s">
        <v>90</v>
      </c>
    </row>
    <row r="27" spans="1:10" ht="14.1" customHeight="1" x14ac:dyDescent="0.25">
      <c r="A27" s="18">
        <v>52</v>
      </c>
      <c r="B27" s="127"/>
      <c r="C27" s="143"/>
      <c r="D27" s="135"/>
      <c r="E27" s="18">
        <v>52</v>
      </c>
      <c r="F27" s="127"/>
      <c r="G27" s="159"/>
      <c r="H27" s="135"/>
    </row>
    <row r="28" spans="1:10" ht="14.1" customHeight="1" x14ac:dyDescent="0.25">
      <c r="A28" s="18">
        <v>1</v>
      </c>
      <c r="B28" s="127"/>
      <c r="C28" s="144"/>
      <c r="D28" s="135"/>
      <c r="E28" s="18">
        <v>1</v>
      </c>
      <c r="F28" s="127"/>
      <c r="G28" s="161"/>
      <c r="H28" s="135"/>
    </row>
    <row r="29" spans="1:10" ht="26.25" customHeight="1" x14ac:dyDescent="0.25">
      <c r="A29" s="18">
        <v>2</v>
      </c>
      <c r="B29" s="145" t="s">
        <v>213</v>
      </c>
      <c r="C29" s="146" t="s">
        <v>214</v>
      </c>
      <c r="D29" s="135"/>
      <c r="E29" s="18">
        <v>2</v>
      </c>
      <c r="F29" s="127"/>
      <c r="G29" s="159"/>
      <c r="H29" s="135"/>
    </row>
    <row r="30" spans="1:10" ht="14.1" customHeight="1" x14ac:dyDescent="0.25">
      <c r="A30" s="18">
        <v>3</v>
      </c>
      <c r="B30" s="127"/>
      <c r="C30" s="147"/>
      <c r="D30" s="137"/>
      <c r="E30" s="18">
        <v>3</v>
      </c>
      <c r="F30" s="162" t="s">
        <v>77</v>
      </c>
      <c r="G30" s="163" t="s">
        <v>46</v>
      </c>
      <c r="H30" s="135"/>
    </row>
    <row r="31" spans="1:10" ht="14.1" customHeight="1" x14ac:dyDescent="0.25">
      <c r="A31" s="18">
        <v>4</v>
      </c>
      <c r="B31" s="148"/>
      <c r="C31"/>
      <c r="D31" s="139" t="s">
        <v>90</v>
      </c>
      <c r="E31" s="18">
        <v>4</v>
      </c>
      <c r="F31" s="127"/>
      <c r="G31" s="159"/>
      <c r="H31" s="139" t="s">
        <v>90</v>
      </c>
    </row>
    <row r="32" spans="1:10" ht="14.1" customHeight="1" x14ac:dyDescent="0.25">
      <c r="A32" s="18">
        <v>5</v>
      </c>
      <c r="B32" s="127"/>
      <c r="C32" s="148"/>
      <c r="D32" s="139" t="s">
        <v>90</v>
      </c>
      <c r="E32" s="18">
        <v>5</v>
      </c>
      <c r="F32" s="127"/>
      <c r="G32" s="164"/>
      <c r="H32" s="139" t="s">
        <v>90</v>
      </c>
    </row>
    <row r="33" spans="1:8" x14ac:dyDescent="0.25">
      <c r="A33" s="149">
        <v>6</v>
      </c>
      <c r="B33" s="127"/>
      <c r="C33" s="143"/>
      <c r="D33" s="135"/>
      <c r="E33" s="149">
        <v>6</v>
      </c>
      <c r="F33" s="127"/>
      <c r="G33" s="164"/>
      <c r="H33" s="137"/>
    </row>
    <row r="34" spans="1:8" ht="14.1" customHeight="1" x14ac:dyDescent="0.25">
      <c r="A34" s="18">
        <v>7</v>
      </c>
      <c r="B34" s="127"/>
      <c r="C34" s="150" t="s">
        <v>194</v>
      </c>
      <c r="D34" s="135"/>
      <c r="E34" s="18">
        <v>7</v>
      </c>
      <c r="F34" s="127"/>
      <c r="G34" s="165" t="s">
        <v>196</v>
      </c>
      <c r="H34" s="135"/>
    </row>
    <row r="35" spans="1:8" ht="14.1" customHeight="1" x14ac:dyDescent="0.25">
      <c r="A35" s="18">
        <v>8</v>
      </c>
      <c r="B35" s="138" t="s">
        <v>13</v>
      </c>
      <c r="C35" s="142" t="s">
        <v>210</v>
      </c>
      <c r="D35" s="151" t="s">
        <v>90</v>
      </c>
      <c r="E35" s="18">
        <v>8</v>
      </c>
      <c r="F35" s="136" t="s">
        <v>4</v>
      </c>
      <c r="G35" s="95" t="s">
        <v>18</v>
      </c>
      <c r="H35" s="139" t="s">
        <v>90</v>
      </c>
    </row>
    <row r="36" spans="1:8" ht="14.1" customHeight="1" x14ac:dyDescent="0.25">
      <c r="A36" s="18">
        <v>9</v>
      </c>
      <c r="B36" s="140" t="s">
        <v>1</v>
      </c>
      <c r="C36" s="22" t="s">
        <v>94</v>
      </c>
      <c r="D36" s="151" t="s">
        <v>90</v>
      </c>
      <c r="E36" s="18">
        <v>9</v>
      </c>
      <c r="F36" s="136"/>
      <c r="G36" s="95" t="s">
        <v>18</v>
      </c>
      <c r="H36" s="139" t="s">
        <v>90</v>
      </c>
    </row>
    <row r="37" spans="1:8" ht="14.1" customHeight="1" x14ac:dyDescent="0.25">
      <c r="A37" s="18">
        <v>10</v>
      </c>
      <c r="B37" s="138" t="s">
        <v>12</v>
      </c>
      <c r="C37" s="20" t="s">
        <v>215</v>
      </c>
      <c r="D37" s="151" t="s">
        <v>90</v>
      </c>
      <c r="E37" s="18">
        <v>10</v>
      </c>
      <c r="F37" s="138"/>
      <c r="G37" s="95" t="s">
        <v>18</v>
      </c>
      <c r="H37" s="139" t="s">
        <v>90</v>
      </c>
    </row>
    <row r="38" spans="1:8" ht="14.1" customHeight="1" x14ac:dyDescent="0.25">
      <c r="A38" s="18">
        <v>11</v>
      </c>
      <c r="B38" s="138" t="s">
        <v>12</v>
      </c>
      <c r="C38" s="152" t="s">
        <v>215</v>
      </c>
      <c r="D38" s="139" t="s">
        <v>90</v>
      </c>
      <c r="E38" s="18">
        <v>11</v>
      </c>
      <c r="F38" s="138"/>
      <c r="G38" s="95" t="s">
        <v>18</v>
      </c>
      <c r="H38" s="139" t="s">
        <v>90</v>
      </c>
    </row>
    <row r="39" spans="1:8" ht="14.1" customHeight="1" x14ac:dyDescent="0.25">
      <c r="A39" s="18">
        <v>12</v>
      </c>
      <c r="B39" s="140" t="s">
        <v>12</v>
      </c>
      <c r="C39" s="134" t="s">
        <v>215</v>
      </c>
      <c r="D39" s="139" t="s">
        <v>90</v>
      </c>
      <c r="E39" s="18">
        <v>12</v>
      </c>
      <c r="F39" s="95"/>
      <c r="G39" s="95" t="s">
        <v>18</v>
      </c>
      <c r="H39" s="139" t="s">
        <v>90</v>
      </c>
    </row>
    <row r="40" spans="1:8" ht="14.1" customHeight="1" x14ac:dyDescent="0.25">
      <c r="A40" s="18">
        <v>13</v>
      </c>
      <c r="B40" s="140" t="s">
        <v>12</v>
      </c>
      <c r="C40" s="134" t="s">
        <v>215</v>
      </c>
      <c r="D40" s="139" t="s">
        <v>90</v>
      </c>
      <c r="E40" s="18">
        <v>13</v>
      </c>
      <c r="F40" s="138"/>
      <c r="G40" s="95" t="s">
        <v>18</v>
      </c>
      <c r="H40" s="139" t="s">
        <v>90</v>
      </c>
    </row>
    <row r="41" spans="1:8" ht="14.1" customHeight="1" x14ac:dyDescent="0.25">
      <c r="A41" s="18">
        <v>14</v>
      </c>
      <c r="B41" s="140" t="s">
        <v>12</v>
      </c>
      <c r="C41" s="22" t="s">
        <v>215</v>
      </c>
      <c r="D41" s="151" t="s">
        <v>90</v>
      </c>
      <c r="E41" s="18">
        <v>14</v>
      </c>
      <c r="F41" s="140" t="s">
        <v>1</v>
      </c>
      <c r="G41" s="160" t="s">
        <v>95</v>
      </c>
      <c r="H41" s="153" t="s">
        <v>217</v>
      </c>
    </row>
    <row r="42" spans="1:8" ht="14.1" customHeight="1" x14ac:dyDescent="0.25">
      <c r="A42" s="18">
        <v>15</v>
      </c>
      <c r="B42" s="140" t="s">
        <v>1</v>
      </c>
      <c r="C42" s="134" t="s">
        <v>94</v>
      </c>
      <c r="D42" s="139" t="s">
        <v>90</v>
      </c>
      <c r="E42" s="18">
        <v>15</v>
      </c>
      <c r="F42" s="154"/>
      <c r="G42" s="166" t="s">
        <v>198</v>
      </c>
      <c r="H42" s="137"/>
    </row>
    <row r="43" spans="1:8" ht="14.1" customHeight="1" x14ac:dyDescent="0.25">
      <c r="A43" s="18">
        <v>16</v>
      </c>
      <c r="B43" s="138" t="s">
        <v>14</v>
      </c>
      <c r="C43" s="20" t="s">
        <v>216</v>
      </c>
      <c r="D43" s="153" t="s">
        <v>217</v>
      </c>
      <c r="E43" s="18">
        <v>16</v>
      </c>
      <c r="F43" s="138" t="s">
        <v>251</v>
      </c>
      <c r="G43" s="95" t="s">
        <v>253</v>
      </c>
      <c r="H43" s="139" t="s">
        <v>90</v>
      </c>
    </row>
    <row r="44" spans="1:8" ht="14.1" customHeight="1" x14ac:dyDescent="0.25">
      <c r="A44" s="18">
        <v>17</v>
      </c>
      <c r="B44" s="154"/>
      <c r="C44" s="155" t="s">
        <v>198</v>
      </c>
      <c r="D44" s="137"/>
      <c r="E44" s="18">
        <v>17</v>
      </c>
      <c r="F44" s="138"/>
      <c r="G44" s="95" t="s">
        <v>253</v>
      </c>
      <c r="H44" s="139" t="s">
        <v>90</v>
      </c>
    </row>
    <row r="45" spans="1:8" ht="14.1" customHeight="1" x14ac:dyDescent="0.25">
      <c r="A45" s="18">
        <v>18</v>
      </c>
      <c r="B45" s="140"/>
      <c r="C45" s="134" t="s">
        <v>216</v>
      </c>
      <c r="D45" s="153" t="s">
        <v>218</v>
      </c>
      <c r="E45" s="18">
        <v>18</v>
      </c>
      <c r="F45" s="138"/>
      <c r="G45" s="95" t="s">
        <v>253</v>
      </c>
      <c r="H45" s="153" t="s">
        <v>221</v>
      </c>
    </row>
    <row r="46" spans="1:8" ht="14.1" customHeight="1" x14ac:dyDescent="0.25">
      <c r="A46" s="18">
        <v>19</v>
      </c>
      <c r="B46" s="140"/>
      <c r="C46" s="134" t="s">
        <v>216</v>
      </c>
      <c r="D46" s="139" t="s">
        <v>90</v>
      </c>
      <c r="E46" s="18">
        <v>19</v>
      </c>
      <c r="F46" s="138"/>
      <c r="G46" s="95" t="s">
        <v>253</v>
      </c>
      <c r="H46" s="139" t="s">
        <v>90</v>
      </c>
    </row>
    <row r="47" spans="1:8" ht="14.1" customHeight="1" x14ac:dyDescent="0.25">
      <c r="A47" s="18">
        <v>20</v>
      </c>
      <c r="B47" s="140"/>
      <c r="C47" s="134" t="s">
        <v>216</v>
      </c>
      <c r="D47" s="139" t="s">
        <v>90</v>
      </c>
      <c r="E47" s="18">
        <v>20</v>
      </c>
      <c r="F47" s="154"/>
      <c r="G47" s="166" t="s">
        <v>222</v>
      </c>
      <c r="H47" s="135"/>
    </row>
    <row r="48" spans="1:8" ht="14.1" customHeight="1" x14ac:dyDescent="0.25">
      <c r="A48" s="18">
        <v>21</v>
      </c>
      <c r="B48" s="140" t="s">
        <v>1</v>
      </c>
      <c r="C48" s="134" t="s">
        <v>94</v>
      </c>
      <c r="D48" s="139" t="s">
        <v>90</v>
      </c>
      <c r="E48" s="18">
        <v>21</v>
      </c>
      <c r="F48" s="140" t="s">
        <v>251</v>
      </c>
      <c r="G48" s="160" t="s">
        <v>253</v>
      </c>
      <c r="H48" s="139" t="s">
        <v>90</v>
      </c>
    </row>
    <row r="49" spans="1:8" ht="14.1" customHeight="1" x14ac:dyDescent="0.25">
      <c r="A49" s="149">
        <v>22</v>
      </c>
      <c r="B49" s="154"/>
      <c r="C49" s="155" t="s">
        <v>219</v>
      </c>
      <c r="D49" s="135"/>
      <c r="E49" s="149">
        <v>22</v>
      </c>
      <c r="F49" s="145" t="s">
        <v>1</v>
      </c>
      <c r="G49" s="160" t="s">
        <v>93</v>
      </c>
      <c r="H49" s="139" t="s">
        <v>90</v>
      </c>
    </row>
    <row r="50" spans="1:8" ht="14.1" customHeight="1" x14ac:dyDescent="0.25">
      <c r="A50" s="18">
        <v>23</v>
      </c>
      <c r="B50" s="127"/>
      <c r="C50" s="23"/>
      <c r="D50" s="139" t="s">
        <v>90</v>
      </c>
      <c r="E50" s="18">
        <v>23</v>
      </c>
      <c r="F50" s="127"/>
      <c r="G50" s="167"/>
      <c r="H50" s="139" t="s">
        <v>90</v>
      </c>
    </row>
    <row r="51" spans="1:8" ht="14.1" customHeight="1" x14ac:dyDescent="0.25">
      <c r="A51" s="18">
        <v>24</v>
      </c>
      <c r="B51" s="154"/>
      <c r="C51" s="155" t="s">
        <v>220</v>
      </c>
      <c r="D51" s="139" t="s">
        <v>90</v>
      </c>
      <c r="E51" s="18">
        <v>24</v>
      </c>
      <c r="F51" s="127"/>
      <c r="G51" s="167"/>
      <c r="H51" s="139" t="s">
        <v>96</v>
      </c>
    </row>
    <row r="52" spans="1:8" ht="14.1" customHeight="1" x14ac:dyDescent="0.25">
      <c r="A52" s="18">
        <v>25</v>
      </c>
      <c r="B52" s="127"/>
      <c r="C52" s="23"/>
      <c r="D52" s="156"/>
      <c r="E52" s="18">
        <v>25</v>
      </c>
      <c r="F52" s="127"/>
      <c r="G52" s="167"/>
      <c r="H52" s="156"/>
    </row>
    <row r="53" spans="1:8" ht="14.1" customHeight="1" x14ac:dyDescent="0.25">
      <c r="A53" s="18">
        <v>26</v>
      </c>
      <c r="B53" s="127"/>
      <c r="C53" s="21"/>
      <c r="D53" s="156"/>
      <c r="E53" s="18">
        <v>26</v>
      </c>
      <c r="F53" s="127"/>
      <c r="G53" s="159"/>
      <c r="H53" s="156"/>
    </row>
    <row r="54" spans="1:8" ht="14.1" customHeight="1" x14ac:dyDescent="0.25">
      <c r="A54" s="18">
        <v>27</v>
      </c>
      <c r="B54" s="127"/>
      <c r="C54" s="157"/>
      <c r="D54" s="158"/>
      <c r="E54" s="18">
        <v>27</v>
      </c>
      <c r="F54" s="127"/>
      <c r="G54" s="168"/>
      <c r="H54" s="169"/>
    </row>
    <row r="55" spans="1:8" ht="14.1" customHeight="1" x14ac:dyDescent="0.25">
      <c r="A55" s="18">
        <v>28</v>
      </c>
      <c r="B55" s="127"/>
      <c r="C55" s="21"/>
      <c r="D55" s="156"/>
      <c r="E55" s="18">
        <v>28</v>
      </c>
      <c r="F55" s="133"/>
      <c r="G55" s="170"/>
      <c r="H55" s="171"/>
    </row>
    <row r="56" spans="1:8" ht="14.1" customHeight="1" x14ac:dyDescent="0.25">
      <c r="A56" s="18">
        <v>29</v>
      </c>
      <c r="B56" s="154"/>
      <c r="C56" s="155" t="s">
        <v>97</v>
      </c>
      <c r="D56" s="156"/>
      <c r="E56" s="18">
        <v>29</v>
      </c>
      <c r="F56" s="154"/>
      <c r="G56" s="166" t="s">
        <v>97</v>
      </c>
      <c r="H56" s="156"/>
    </row>
    <row r="57" spans="1:8" ht="14.1" customHeight="1" x14ac:dyDescent="0.25">
      <c r="A57" s="18">
        <v>30</v>
      </c>
      <c r="B57" s="127"/>
      <c r="C57" s="21"/>
      <c r="D57" s="156"/>
      <c r="E57" s="18">
        <v>30</v>
      </c>
      <c r="F57" s="127"/>
      <c r="G57" s="128"/>
      <c r="H57" s="156"/>
    </row>
    <row r="58" spans="1:8" ht="14.1" customHeight="1" x14ac:dyDescent="0.25">
      <c r="A58" s="18">
        <v>31</v>
      </c>
      <c r="B58" s="127"/>
      <c r="C58" s="128"/>
      <c r="D58" s="156"/>
      <c r="E58" s="127">
        <v>31</v>
      </c>
      <c r="F58" s="127"/>
      <c r="G58" s="128"/>
      <c r="H58" s="156"/>
    </row>
    <row r="59" spans="1:8" ht="14.1" customHeight="1" x14ac:dyDescent="0.25">
      <c r="A59" s="18">
        <v>32</v>
      </c>
      <c r="B59" s="127"/>
      <c r="C59" s="19"/>
      <c r="D59" s="156"/>
      <c r="E59" s="18">
        <v>32</v>
      </c>
      <c r="F59" s="127"/>
      <c r="G59" s="19"/>
      <c r="H59" s="156"/>
    </row>
    <row r="60" spans="1:8" ht="14.1" customHeight="1" x14ac:dyDescent="0.25">
      <c r="A60" s="112"/>
      <c r="B60" s="112"/>
      <c r="C60" s="113"/>
      <c r="D60" s="113"/>
      <c r="E60" s="114"/>
      <c r="F60" s="114"/>
      <c r="G60" s="24"/>
      <c r="H60" s="115"/>
    </row>
    <row r="61" spans="1:8" ht="14.1" customHeight="1" x14ac:dyDescent="0.25">
      <c r="A61" s="112"/>
      <c r="B61" s="112"/>
      <c r="C61" s="113"/>
      <c r="D61" s="113"/>
      <c r="E61" s="114"/>
      <c r="F61" s="114"/>
      <c r="G61" s="113"/>
      <c r="H61" s="113"/>
    </row>
    <row r="62" spans="1:8" x14ac:dyDescent="0.25">
      <c r="A62" s="20"/>
      <c r="C62" s="97" t="s">
        <v>98</v>
      </c>
      <c r="H62" s="116"/>
    </row>
    <row r="63" spans="1:8" x14ac:dyDescent="0.25">
      <c r="A63" s="134"/>
      <c r="C63" s="97" t="s">
        <v>99</v>
      </c>
      <c r="G63" s="24"/>
      <c r="H63" s="25"/>
    </row>
    <row r="64" spans="1:8" x14ac:dyDescent="0.25">
      <c r="A64" s="139" t="s">
        <v>90</v>
      </c>
      <c r="C64" s="97" t="s">
        <v>100</v>
      </c>
    </row>
    <row r="65" spans="1:3" x14ac:dyDescent="0.25">
      <c r="A65" s="139" t="s">
        <v>96</v>
      </c>
      <c r="C65" s="97" t="s">
        <v>101</v>
      </c>
    </row>
    <row r="67" spans="1:3" x14ac:dyDescent="0.25">
      <c r="A67" s="97" t="s">
        <v>102</v>
      </c>
    </row>
  </sheetData>
  <mergeCells count="9">
    <mergeCell ref="H10:H11"/>
    <mergeCell ref="A1:G1"/>
    <mergeCell ref="A2:G2"/>
    <mergeCell ref="A3:G3"/>
    <mergeCell ref="E10:E11"/>
    <mergeCell ref="D10:D11"/>
    <mergeCell ref="C10:C11"/>
    <mergeCell ref="A10:A11"/>
    <mergeCell ref="B10:B1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C4CB69C3891840B4E0415E70DFCD99" ma:contentTypeVersion="8" ma:contentTypeDescription="Ein neues Dokument erstellen." ma:contentTypeScope="" ma:versionID="68e6346127ae8a9c05795384d868d52a">
  <xsd:schema xmlns:xsd="http://www.w3.org/2001/XMLSchema" xmlns:xs="http://www.w3.org/2001/XMLSchema" xmlns:p="http://schemas.microsoft.com/office/2006/metadata/properties" xmlns:ns2="b21ba8cd-c303-49e2-849d-4fb229306afa" xmlns:ns3="5c889430-c0bc-4de3-b079-9c3a018927e3" targetNamespace="http://schemas.microsoft.com/office/2006/metadata/properties" ma:root="true" ma:fieldsID="b92306015df27b36c71cb411be4910f9" ns2:_="" ns3:_="">
    <xsd:import namespace="b21ba8cd-c303-49e2-849d-4fb229306afa"/>
    <xsd:import namespace="5c889430-c0bc-4de3-b079-9c3a018927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ba8cd-c303-49e2-849d-4fb229306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89430-c0bc-4de3-b079-9c3a018927e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120142-5CD6-473D-A574-AACB5A04C2C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9B3991-840A-4F1C-A25E-6E07FB0037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F17797-5F77-4F30-83F5-4785FEFEB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ba8cd-c303-49e2-849d-4fb229306afa"/>
    <ds:schemaRef ds:uri="5c889430-c0bc-4de3-b079-9c3a01892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Studienverlaufplaner</vt:lpstr>
      <vt:lpstr>Angepasstes Basiscurriculum</vt:lpstr>
      <vt:lpstr>Methodenworkshops</vt:lpstr>
      <vt:lpstr>Formular Anerk. VL</vt:lpstr>
      <vt:lpstr>Texte</vt:lpstr>
      <vt:lpstr>'Formular Anerk. VL'!Druckbereich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Hänggeli Jacqueline</dc:creator>
  <cp:lastModifiedBy>Hänggeli Jacqueline (hac)</cp:lastModifiedBy>
  <cp:lastPrinted>2015-05-21T12:24:31Z</cp:lastPrinted>
  <dcterms:created xsi:type="dcterms:W3CDTF">2010-11-22T15:15:51Z</dcterms:created>
  <dcterms:modified xsi:type="dcterms:W3CDTF">2018-09-26T13:16:34Z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0x01010038C4CB69C3891840B4E0415E70DFCD99</vt:lpwstr>
  </property>
</Properties>
</file>